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bookViews>
    <workbookView xWindow="28680" yWindow="65416" windowWidth="29040" windowHeight="15720" tabRatio="584" activeTab="0"/>
  </bookViews>
  <sheets>
    <sheet name="Info" sheetId="23" r:id="rId1"/>
    <sheet name="Calculation" sheetId="15" r:id="rId2"/>
    <sheet name="Conservation Data" sheetId="10" state="hidden" r:id="rId3"/>
    <sheet name="Proportional Share Calculation" sheetId="17" state="hidden" r:id="rId4"/>
  </sheets>
  <externalReferences>
    <externalReference r:id="rId7"/>
  </externalReference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<sst xmlns="http://schemas.openxmlformats.org/spreadsheetml/2006/main" count="543" uniqueCount="244">
  <si>
    <t>Conservation Adjustment</t>
  </si>
  <si>
    <t>All data is in average megawatts (aMW)</t>
  </si>
  <si>
    <t>BES</t>
  </si>
  <si>
    <t>Customer</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</si>
  <si>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</si>
  <si>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</si>
  <si>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</si>
  <si>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</si>
  <si>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</si>
  <si>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</si>
  <si>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</si>
  <si>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</si>
  <si>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</si>
  <si>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</si>
  <si>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</si>
  <si>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</si>
  <si>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</si>
  <si>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</si>
  <si>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</si>
  <si>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</si>
  <si>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</si>
  <si>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</si>
  <si>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</si>
  <si>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</si>
  <si>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</si>
  <si>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</si>
  <si>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</si>
  <si>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</si>
  <si>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</si>
  <si>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</si>
  <si>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</si>
  <si>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</si>
  <si>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</si>
  <si>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</si>
  <si>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</si>
  <si>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</si>
  <si>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</si>
  <si>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</si>
  <si>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</si>
  <si>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</si>
  <si>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</si>
  <si>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</si>
  <si>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</si>
  <si>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</si>
  <si>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</si>
  <si>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</si>
  <si>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</si>
  <si>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</si>
  <si>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</si>
  <si>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</si>
  <si>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</si>
  <si>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</si>
  <si>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</si>
  <si>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</si>
  <si>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</si>
  <si>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</si>
  <si>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</si>
  <si>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</si>
  <si>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</si>
  <si>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</si>
  <si>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</si>
  <si>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</si>
  <si>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</si>
  <si>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</si>
  <si>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</si>
  <si>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</si>
  <si>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</si>
  <si>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</si>
  <si>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</si>
  <si>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</si>
  <si>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</si>
  <si>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</si>
  <si>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</si>
  <si>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</si>
  <si>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</si>
  <si>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</si>
  <si>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</si>
  <si>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</si>
  <si>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</si>
  <si>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</si>
  <si>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</si>
  <si>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</si>
  <si>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</si>
  <si>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</si>
  <si>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</si>
  <si>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</si>
  <si>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</si>
  <si>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</si>
  <si>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</si>
  <si>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</si>
  <si>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</si>
  <si>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</si>
  <si>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</si>
  <si>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</si>
  <si>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</si>
  <si>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</si>
  <si>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</si>
  <si>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</si>
  <si>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</si>
  <si>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</si>
  <si>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</si>
  <si>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</si>
  <si>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</si>
  <si>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</si>
  <si>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</si>
  <si>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</si>
  <si>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</si>
  <si>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</si>
  <si>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</si>
  <si>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</si>
  <si>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</si>
  <si>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</si>
  <si>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</si>
  <si>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</si>
  <si>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Tillamook PUD #1</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</si>
  <si>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</si>
  <si>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</si>
  <si>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</si>
  <si>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</si>
  <si>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</si>
  <si>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</si>
  <si>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</si>
  <si>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</si>
  <si>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</si>
  <si>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</si>
  <si>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</si>
  <si>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</si>
  <si>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</si>
  <si>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</si>
  <si>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</si>
  <si>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</si>
  <si>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</si>
  <si>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Kalispel Tribe Utility</t>
  </si>
  <si>
    <t>Hermiston, City of</t>
  </si>
  <si>
    <t>Port of Seattle - SETAC In'tl. Airport</t>
  </si>
  <si>
    <t>Weiser, City of</t>
  </si>
  <si>
    <t>Jefferson County PUD #1</t>
  </si>
  <si>
    <t>Customer Aggregate</t>
  </si>
  <si>
    <t>Self-Funded Conservation</t>
  </si>
  <si>
    <t>BP-12</t>
  </si>
  <si>
    <t>BP-14</t>
  </si>
  <si>
    <t>BP-16</t>
  </si>
  <si>
    <t>BP-18</t>
  </si>
  <si>
    <t>BP-20</t>
  </si>
  <si>
    <t xml:space="preserve">BP-22 </t>
  </si>
  <si>
    <t>Other (SNEERS, CORs, Green Exception)</t>
  </si>
  <si>
    <t>Aggregate</t>
  </si>
  <si>
    <t>Non-Federal Resource</t>
  </si>
  <si>
    <t xml:space="preserve">Existing </t>
  </si>
  <si>
    <t>Removal</t>
  </si>
  <si>
    <t>New Specified</t>
  </si>
  <si>
    <t>Load Growth Adjustment</t>
  </si>
  <si>
    <t>CHWM Calculation</t>
  </si>
  <si>
    <t>Provider of Choice CHWM</t>
  </si>
  <si>
    <t>Unscaled System Size</t>
  </si>
  <si>
    <t>CHWM w/adjustments</t>
  </si>
  <si>
    <t>Note: All data is in aMW</t>
  </si>
  <si>
    <t>Contract High Water Mark Calculation Model</t>
  </si>
  <si>
    <t>Contact information:</t>
  </si>
  <si>
    <t xml:space="preserve">post2028@bpa.gov </t>
  </si>
  <si>
    <t>Date released</t>
  </si>
  <si>
    <t>Context:</t>
  </si>
  <si>
    <t>Table of Contents</t>
  </si>
  <si>
    <t>Tab</t>
  </si>
  <si>
    <t>Description</t>
  </si>
  <si>
    <t>Info</t>
  </si>
  <si>
    <t>Calculation</t>
  </si>
  <si>
    <t>CHWM Equation:</t>
  </si>
  <si>
    <t xml:space="preserve">Data </t>
  </si>
  <si>
    <t>Category</t>
  </si>
  <si>
    <t xml:space="preserve">Description of Data </t>
  </si>
  <si>
    <t xml:space="preserve">Source Data </t>
  </si>
  <si>
    <t xml:space="preserve">Source Tab </t>
  </si>
  <si>
    <t>N/A</t>
  </si>
  <si>
    <t>New Large Single Loads</t>
  </si>
  <si>
    <t>Non-federal Existing Resources</t>
  </si>
  <si>
    <t>I_ER</t>
  </si>
  <si>
    <t>Non-federal New Specified Resources</t>
  </si>
  <si>
    <t>I_NR</t>
  </si>
  <si>
    <t>Non-federal SNEER, COR and Green Exception Resources</t>
  </si>
  <si>
    <t>I_ER_other</t>
  </si>
  <si>
    <t>BP-24 Billing Determinants Model</t>
  </si>
  <si>
    <t>Headroom Adjustment</t>
  </si>
  <si>
    <t>September 2022 BPA Decision Letter</t>
  </si>
  <si>
    <t>PF-Eligible Load in Index Year</t>
  </si>
  <si>
    <t>Total Retail Load</t>
  </si>
  <si>
    <t>New Large Single Load</t>
  </si>
  <si>
    <t>Base Allowance</t>
  </si>
  <si>
    <t>Index Year</t>
  </si>
  <si>
    <t>New Specified Resource Adjustment</t>
  </si>
  <si>
    <t>Headroom</t>
  </si>
  <si>
    <t>Economic Adjustment</t>
  </si>
  <si>
    <t>Proportional Share Adjustment</t>
  </si>
  <si>
    <t>Adjustment Share</t>
  </si>
  <si>
    <t>Proportional Share Calculation</t>
  </si>
  <si>
    <t xml:space="preserve">Hidden tab that computes the proportional share calculation for the Calculation tab. </t>
  </si>
  <si>
    <t>Provider of Choice Above-CHWM load in the index year</t>
  </si>
  <si>
    <t xml:space="preserve">Tab provides context, calculations and description and source of all data included in the workbook. </t>
  </si>
  <si>
    <t>PF-Eligible Load Equation</t>
  </si>
  <si>
    <t>Above-CHWM Equation</t>
  </si>
  <si>
    <t xml:space="preserve">The economic adjustment reflects how loads would be adjusted if a consumer load qualified for the economic adjustment to total retail load. There are currently no loads identified for the adjustment but users are welcome to input their own assumptions. </t>
  </si>
  <si>
    <t xml:space="preserve">The calculation is available on the Proportional Share Calculation tab. </t>
  </si>
  <si>
    <t>Above-CHWM</t>
  </si>
  <si>
    <t>NEEA</t>
  </si>
  <si>
    <t>Conservation Data</t>
  </si>
  <si>
    <t>2024 RHWM Final Outputs</t>
  </si>
  <si>
    <t>RHWM</t>
  </si>
  <si>
    <t>CY 12 - CY 22</t>
  </si>
  <si>
    <t>NEEA  + Self-Funded Aggregate</t>
  </si>
  <si>
    <t xml:space="preserve">Total Retail Load </t>
  </si>
  <si>
    <t xml:space="preserve">The headroom adjustment applies to customers whose PF-eligible load is lower than their base allowance. It reduces their base allowance to their PF-eligible load by subtracting out headroom. </t>
  </si>
  <si>
    <t xml:space="preserve">The load growth adjustment applies to customers whose PF-eligible load in the index year is greater than their base allowance. The adjustment increases a qualifying customer's CHWM by 25% of the difference between their PF-eligible load and the base allowance. </t>
  </si>
  <si>
    <t>Flathead</t>
  </si>
  <si>
    <t xml:space="preserve">Glacier </t>
  </si>
  <si>
    <t>Resource Removal</t>
  </si>
  <si>
    <t xml:space="preserve">Hidden tab includes the conservation data included in the conservation adjustment in the Calculation tab. </t>
  </si>
  <si>
    <t xml:space="preserve">Small Non-dispatchable New Resource Treated Equivalently to an Existing Resource (SNEER), consumer-owned resource and green exception resource amounts are included in the Regional Dialogue contract Exhibit A. Data is based on the data provided in the BP-24 Initial Proposal. </t>
  </si>
  <si>
    <t>Hidden Conservation Tab</t>
  </si>
  <si>
    <t xml:space="preserve">New large single load data is based on actual loads for FY 2023. Data is based on best available information as of Feb. 29, 2024. Data has not been scrubbed or weather normalized. </t>
  </si>
  <si>
    <t>Existing resources are based on existing resources included in the Regional Dialogue contract Exhibit A. Data is based on the data provided in the BP-24 Initial Proposal.</t>
  </si>
  <si>
    <t xml:space="preserve">The conservation adjustment takes into account self-funded conservation achievements approved by Bonneville during a defined time horizon of the Regional Dialogue contract period. The adjustment credits a customer 50% of their self-funded achievements. 
The first type of qualifying data is self-funded conservation that is reported to Bonneville and meets the eligibility and reporting requirements of the Bonneville Energy Efficiency Implementation Manual. The data includes actuals for FY 2012 through FY 2023 based on reporting approved through January 2024. FY 2022 and FY 2023 data may be reported through September 2025. 
The second type of data included is self-funded Northwest Energy Efficiency Alliance (NEEA) savings. The amount is based on a customer's self-funded savings proportional to each direct funding utility's annual funding percentage of the annual regional savings reported by NEEA. The data includes actuals for calendar year (CY) 2012 through CY 2022. CY 2023 data was not available at time of publishing but will be included in the FY 2026 CHWM calculation. </t>
  </si>
  <si>
    <t>Exceptions</t>
  </si>
  <si>
    <t>Returning Public Utility (Grant)</t>
  </si>
  <si>
    <t>Glacier's existing resource has been removed from the CHWM calculation consistent with the Provider of Choice Policy ROD. For more information on the exception, see Issue 53.</t>
  </si>
  <si>
    <t>PF-Eligible Load in FY 2023 Calculation</t>
  </si>
  <si>
    <t>Base Allowance
(2024 RHWM)</t>
  </si>
  <si>
    <t>Headroom Adjustment
 (100%)</t>
  </si>
  <si>
    <t>Conservation Adjustment
 (50%)</t>
  </si>
  <si>
    <t>New Specified Resource Adjustment
(50%)</t>
  </si>
  <si>
    <t>Load Growth Adjustment
(25%)</t>
  </si>
  <si>
    <t>Proportional Share Adjustment
(Up to 7,250 aMW)</t>
  </si>
  <si>
    <t xml:space="preserve">The index year, FY 2023, is the year used to establish PF-eligible load in the CHWM calculation. </t>
  </si>
  <si>
    <t xml:space="preserve">The base allowance is the amount from which all adjustments are added or subtracted. The base allowance is equal to customers' 2024 Rate-Period High Water Mark (RHWM) values from the bi-annual RHWM process. </t>
  </si>
  <si>
    <t xml:space="preserve">The proportional share adjustment provides an equitable adjustment to all customers as part of the CHWM calculation. The adjustment increases individual CHWMs (as calculated prior to the proportional adjustment being applied) by an amount equal to the customer's pro rata share where a customer's share is based on its individual CHWM relative to the aggregate CHWMs of all customers. The adjustment is limited so that aggregated CHWMs do not exceed 7,250 aMW. If the initial aggregate CHWMs is greater than 7,250 aMW, the proportional share adjustment will not apply. </t>
  </si>
  <si>
    <t xml:space="preserve">Total retail load data is based on actual total retail loads for FY 2023. Data is based on best available information as of Feb. 29, 2024. Data has not been scrubbed or weather normalized. </t>
  </si>
  <si>
    <t xml:space="preserve">Customers may request a permanent removal of a specified resource, provided consistent with 5(b)9(c) Policy, before the expiration of the Regional Dialogue contracts. The resource would no longer be deducted from a customer's net requirements calculation. For purposes of this model, the approved resource removal amount is added back to a customer's PF-eligible load. 
The data included in this model is limited to what has been made publicly available, but users are welcome to input their own assumptions. This includes resource removals approved for Clark in 2022 and Mission Valley Power in 2023. </t>
  </si>
  <si>
    <r>
      <t>Bonneville developed an updated CHWM calculation model to reflect the CHWM calculation described in the Provider of Choice Policy. As a reminder, CHWMs are an allocation of Tier 1 costs, not an allocation of the system or physical resources. Please note this model is for illustrative purposes only and CHWMs provided are considered estimat</t>
    </r>
    <r>
      <rPr>
        <sz val="12"/>
        <rFont val="Arial"/>
        <family val="2"/>
      </rPr>
      <t>es based on best data available at time of publishing</t>
    </r>
    <r>
      <rPr>
        <sz val="12"/>
        <color theme="1"/>
        <rFont val="Arial"/>
        <family val="2"/>
      </rPr>
      <t xml:space="preserve">. The model does not include the rigorous data scrubbing that will be conducted during the FY 2026 CHWM Calculation process </t>
    </r>
    <r>
      <rPr>
        <sz val="12"/>
        <rFont val="Arial"/>
        <family val="2"/>
      </rPr>
      <t xml:space="preserve">to calculate final CHWMs. For questions about this spreadsheet, please email the Provider of Choice team at post2028@bpa.gov and/or reach out to your Power Account Executive. </t>
    </r>
  </si>
  <si>
    <t xml:space="preserve">New specified resources, under Regional Dialogue, are resources added after September 30, 2006, and included in Regional Dialogue contract Exhibit A as new resources. Data is based on the data provided in the BP-24 Initial Proposal. </t>
  </si>
  <si>
    <t xml:space="preserve">The new specified resource adjustment applies to customers who added new specified resources, defined under Regional Dialogue as resources added after September 30, 2006. The adjustment adds 50% of the aMW amount of the resource to the Provider of Choice CHWM for any new resource dedicated in a customer's Regional Dialogue Exhibit A and noted as a new resource. </t>
  </si>
  <si>
    <r>
      <t>Grant provided preliminary load and resource amounts that are included in the model. The data is not pulled from the billing determinant model. Bonneville is in the process of vetting t</t>
    </r>
    <r>
      <rPr>
        <sz val="12"/>
        <rFont val="Arial"/>
        <family val="2"/>
      </rPr>
      <t>hese numbers and Grant will be subject to the same net requirements process as</t>
    </r>
    <r>
      <rPr>
        <sz val="12"/>
        <color theme="1"/>
        <rFont val="Arial"/>
        <family val="2"/>
      </rPr>
      <t xml:space="preserve"> other customers. The base load assumption is set equal to the last Block purchase amount Grant made from Bonneville prior to Regional Dialogue. This data has not been updated to reflect actuals. </t>
    </r>
  </si>
  <si>
    <r>
      <t>Flathead's CHWM has been adjusted to account for the Weyerhaeuser NLSL that qualifies for the Offsite Green Exception. This amount is subject to change</t>
    </r>
    <r>
      <rPr>
        <strike/>
        <sz val="12"/>
        <rFont val="Arial"/>
        <family val="2"/>
      </rPr>
      <t>d</t>
    </r>
    <r>
      <rPr>
        <sz val="12"/>
        <rFont val="Arial"/>
        <family val="2"/>
      </rPr>
      <t xml:space="preserve"> based on Flathead's election of how to serve the load under Provider of Choice. If Flathead elects the exception, Bonneville intends to fix the resource amount, which would be reflected in the CHWM calculation. If Flathead elects to sunset the exception, the Weyerhaeuser NLSL would be deducted in its entirety from the CHWM calculation. For more information, see Issue 105 in the Provider of Choice Policy ROD. </t>
    </r>
  </si>
  <si>
    <t>Alder Mutual and Ohop Mutual Light Company</t>
  </si>
  <si>
    <r>
      <t>Tab provides the estimated CHWM calculation includ</t>
    </r>
    <r>
      <rPr>
        <sz val="12"/>
        <rFont val="Arial"/>
        <family val="2"/>
      </rPr>
      <t>ing preliminary</t>
    </r>
    <r>
      <rPr>
        <sz val="12"/>
        <color theme="1"/>
        <rFont val="Arial"/>
        <family val="2"/>
      </rPr>
      <t xml:space="preserve"> determination for PF-eligible load. </t>
    </r>
  </si>
  <si>
    <t xml:space="preserve">Alder Mutual and Ohop Mutual Light Company merged and Alder Mutual’s Regional Dialogue contract was assigned to Ohop Mutual Light Company. Bonneville expects to complete contract actions in April 2024 and thereafter terminate the Alder Regional Dialogue contract. Therefore, Bonneville has aggregated their FY 2023 load and 2024 RHWMs for purpose of the calculation. The calculation now only reflects Ohop Mutual Light Company. This is consistent with how Bonneville intends to treat annexations between two existing customers as described in Issue 66 of the Provider of Choice Policy ROD.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</si>
</sst>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0_);_(* \(#,##0.000\);_(* &quot;-&quot;????_);_(@_)"/>
    <numFmt numFmtId="165" formatCode="_(* #,##0.000_);_(* \(#,##0.000\);_(* &quot;-&quot;???_);_(@_)"/>
  </numFmts>
  <fonts count="26">
    <font>
      <sz val="11"/>
      <color theme="1"/>
      <name val="Calibri"/>
      <family val="2"/>
      <scheme val="minor"/>
    </font>
    <font>
      <sz val="10"/>
      <name val="Arial"/>
      <family val="2"/>
    </font>
    <font>
      <sz val="11"/>
      <color theme="1"/>
      <name val="Arial"/>
      <family val="2"/>
    </font>
    <font>
      <b/>
      <sz val="11"/>
      <color theme="1"/>
      <name val="Arial"/>
      <family val="2"/>
    </font>
    <font>
      <b/>
      <i/>
      <sz val="11"/>
      <color rgb="FF003C71"/>
      <name val="Arial"/>
      <family val="2"/>
    </font>
    <font>
      <b/>
      <sz val="11"/>
      <color rgb="FF003C71"/>
      <name val="Arial"/>
      <family val="2"/>
    </font>
    <font>
      <b/>
      <sz val="11"/>
      <name val="Arial"/>
      <family val="2"/>
    </font>
    <font>
      <sz val="11"/>
      <name val="Arial"/>
      <family val="2"/>
    </font>
    <font>
      <b/>
      <sz val="11"/>
      <color theme="0"/>
      <name val="Arial"/>
      <family val="2"/>
    </font>
    <font>
      <sz val="11"/>
      <color rgb="FFFF0000"/>
      <name val="Arial"/>
      <family val="2"/>
    </font>
    <font>
      <u val="single"/>
      <sz val="11"/>
      <color theme="10"/>
      <name val="Calibri"/>
      <family val="2"/>
      <scheme val="minor"/>
    </font>
    <font>
      <b/>
      <sz val="10"/>
      <name val="Arial"/>
      <family val="2"/>
    </font>
    <font>
      <b/>
      <sz val="14"/>
      <color theme="1"/>
      <name val="Arial"/>
      <family val="2"/>
    </font>
    <font>
      <u val="single"/>
      <sz val="11"/>
      <color theme="10"/>
      <name val="Arial"/>
      <family val="2"/>
    </font>
    <font>
      <b/>
      <sz val="12"/>
      <color theme="1"/>
      <name val="Arial"/>
      <family val="2"/>
    </font>
    <font>
      <sz val="12"/>
      <color theme="1"/>
      <name val="Arial"/>
      <family val="2"/>
    </font>
    <font>
      <b/>
      <sz val="12"/>
      <color theme="0"/>
      <name val="Arial"/>
      <family val="2"/>
    </font>
    <font>
      <sz val="12"/>
      <color theme="10"/>
      <name val="Arial"/>
      <family val="2"/>
    </font>
    <font>
      <sz val="12"/>
      <name val="Arial"/>
      <family val="2"/>
    </font>
    <font>
      <sz val="11"/>
      <color rgb="FF000000"/>
      <name val="Calibri"/>
      <family val="2"/>
    </font>
    <font>
      <sz val="10"/>
      <name val="Calibri"/>
      <family val="2"/>
    </font>
    <font>
      <strike/>
      <sz val="12"/>
      <name val="Arial"/>
      <family val="2"/>
    </font>
    <font>
      <sz val="12"/>
      <color theme="1"/>
      <name val="Calibri"/>
      <family val="2"/>
    </font>
    <font>
      <i/>
      <sz val="11"/>
      <color theme="1"/>
      <name val="Arial"/>
      <family val="2"/>
    </font>
    <font>
      <i/>
      <sz val="11"/>
      <color rgb="FF000000"/>
      <name val="Arial"/>
      <family val="2"/>
    </font>
    <font>
      <i/>
      <sz val="10.5"/>
      <color rgb="FF000000"/>
      <name val="Arial"/>
      <family val="2"/>
    </font>
  </fonts>
  <fills count="9">
    <fill>
      <patternFill/>
    </fill>
    <fill>
      <patternFill patternType="gray125"/>
    </fill>
    <fill>
      <patternFill patternType="solid">
        <fgColor rgb="FF003C71"/>
        <bgColor indexed="64"/>
      </patternFill>
    </fill>
    <fill>
      <patternFill patternType="solid">
        <fgColor theme="4" tint="0.7999799847602844"/>
        <bgColor indexed="64"/>
      </patternFill>
    </fill>
    <fill>
      <patternFill patternType="solid">
        <fgColor theme="0"/>
        <bgColor indexed="64"/>
      </patternFill>
    </fill>
    <fill>
      <patternFill patternType="solid">
        <fgColor theme="0" tint="-0.04997999966144562"/>
        <bgColor indexed="64"/>
      </patternFill>
    </fill>
    <fill>
      <patternFill patternType="solid">
        <fgColor rgb="FF6BA4B8"/>
        <bgColor indexed="64"/>
      </patternFill>
    </fill>
    <fill>
      <patternFill patternType="solid">
        <fgColor rgb="FF9BCFFF"/>
        <bgColor indexed="64"/>
      </patternFill>
    </fill>
    <fill>
      <patternFill patternType="solid">
        <fgColor rgb="FFA7C9D5"/>
        <bgColor indexed="64"/>
      </patternFill>
    </fill>
  </fills>
  <borders count="55">
    <border>
      <left/>
      <right/>
      <top/>
      <bottom/>
      <diagonal/>
    </border>
    <border>
      <left/>
      <right style="medium"/>
      <top/>
      <bottom/>
    </border>
    <border>
      <left style="medium"/>
      <right style="medium"/>
      <top style="medium"/>
      <bottom style="medium"/>
    </border>
    <border>
      <left style="medium"/>
      <right/>
      <top style="medium"/>
      <bottom style="medium"/>
    </border>
    <border>
      <left style="medium"/>
      <right style="medium"/>
      <top/>
      <bottom/>
    </border>
    <border>
      <left style="medium"/>
      <right style="medium"/>
      <top/>
      <bottom style="medium"/>
    </border>
    <border>
      <left style="thin"/>
      <right style="thin"/>
      <top/>
      <bottom/>
    </border>
    <border>
      <left style="medium"/>
      <right/>
      <top/>
      <bottom/>
    </border>
    <border>
      <left style="medium"/>
      <right/>
      <top/>
      <bottom style="medium"/>
    </border>
    <border>
      <left style="thin"/>
      <right style="thin"/>
      <top style="medium"/>
      <bottom style="medium"/>
    </border>
    <border>
      <left/>
      <right/>
      <top style="medium"/>
      <bottom style="medium"/>
    </border>
    <border>
      <left/>
      <right style="medium"/>
      <top style="medium"/>
      <bottom style="medium"/>
    </border>
    <border>
      <left style="thin"/>
      <right/>
      <top/>
      <bottom/>
    </border>
    <border>
      <left style="thin"/>
      <right/>
      <top style="medium"/>
      <bottom style="medium"/>
    </border>
    <border>
      <left style="medium"/>
      <right style="thin"/>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right style="thin"/>
      <top style="medium"/>
      <bottom style="medium"/>
    </border>
    <border>
      <left style="medium"/>
      <right style="medium"/>
      <top style="medium"/>
      <bottom/>
    </border>
    <border>
      <left style="thin"/>
      <right style="thin"/>
      <top style="medium"/>
      <bottom/>
    </border>
    <border>
      <left style="thin"/>
      <right style="thin"/>
      <top/>
      <bottom style="medium"/>
    </border>
    <border>
      <left style="thin"/>
      <right style="medium"/>
      <top/>
      <bottom/>
    </border>
    <border>
      <left style="thin"/>
      <right/>
      <top/>
      <bottom style="medium"/>
    </border>
    <border>
      <left style="thin"/>
      <right style="medium"/>
      <top/>
      <bottom style="medium"/>
    </border>
    <border>
      <left style="medium"/>
      <right style="thin"/>
      <top/>
      <bottom/>
    </border>
    <border>
      <left style="medium"/>
      <right style="thin"/>
      <top/>
      <bottom style="medium"/>
    </border>
    <border>
      <left style="medium"/>
      <right style="thin"/>
      <top style="thin"/>
      <bottom/>
    </border>
    <border>
      <left style="medium"/>
      <right/>
      <top style="thin"/>
      <bottom style="thin"/>
    </border>
    <border>
      <left/>
      <right/>
      <top style="thin"/>
      <bottom style="thin"/>
    </border>
    <border>
      <left/>
      <right style="medium"/>
      <top style="thin"/>
      <bottom style="thin"/>
    </border>
    <border>
      <left/>
      <right style="thin"/>
      <top style="thin"/>
      <bottom style="medium"/>
    </border>
    <border>
      <left style="thin"/>
      <right style="thin"/>
      <top style="thin"/>
      <bottom style="medium"/>
    </border>
    <border>
      <left style="thin"/>
      <right style="thin"/>
      <top style="medium"/>
      <bottom style="thin"/>
    </border>
    <border>
      <left style="thin"/>
      <right/>
      <top style="thin"/>
      <bottom style="medium"/>
    </border>
    <border>
      <left/>
      <right style="medium"/>
      <top style="thin"/>
      <bottom style="medium"/>
    </border>
    <border>
      <left style="thin"/>
      <right style="thin"/>
      <top/>
      <bottom style="thin"/>
    </border>
    <border>
      <left style="thin"/>
      <right style="medium"/>
      <top/>
      <bottom style="thin"/>
    </border>
    <border>
      <left/>
      <right/>
      <top style="medium"/>
      <bottom style="thin"/>
    </border>
    <border>
      <left/>
      <right style="medium"/>
      <top style="medium"/>
      <bottom style="thin"/>
    </border>
    <border>
      <left style="medium"/>
      <right style="thin"/>
      <top style="medium"/>
      <bottom/>
    </border>
    <border>
      <left style="thin"/>
      <right style="medium"/>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0" fillId="0" borderId="0" applyNumberFormat="0" applyFill="0" applyBorder="0" applyAlignment="0" applyProtection="0"/>
  </cellStyleXfs>
  <cellXfs count="185">
    <xf numFmtId="0" fontId="0" fillId="0" borderId="0" xfId="0"/>
    <xf numFmtId="0" fontId="2" fillId="0" borderId="0" xfId="0" applyFont="1"/>
    <xf numFmtId="0" fontId="3" fillId="0" borderId="0" xfId="0" applyFont="1"/>
    <xf numFmtId="2" fontId="2" fillId="0" borderId="1" xfId="0" applyNumberFormat="1" applyFont="1" applyBorder="1"/>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 fontId="7" fillId="0" borderId="4" xfId="20" applyNumberFormat="1" applyFont="1" applyBorder="1" applyAlignment="1">
      <alignment horizontal="center"/>
      <protection/>
    </xf>
    <xf numFmtId="1" fontId="7" fillId="0" borderId="5" xfId="20" applyNumberFormat="1" applyFont="1" applyBorder="1" applyAlignment="1">
      <alignment horizontal="center"/>
      <protection/>
    </xf>
    <xf numFmtId="43" fontId="2" fillId="0" borderId="6" xfId="0" applyNumberFormat="1" applyFont="1" applyBorder="1"/>
    <xf numFmtId="43" fontId="2" fillId="0" borderId="0" xfId="0" applyNumberFormat="1" applyFont="1"/>
    <xf numFmtId="43" fontId="2" fillId="0" borderId="1" xfId="0" applyNumberFormat="1" applyFont="1" applyBorder="1"/>
    <xf numFmtId="1" fontId="7" fillId="0" borderId="7" xfId="20" applyNumberFormat="1" applyFont="1" applyBorder="1" applyAlignment="1">
      <alignment horizontal="left"/>
      <protection/>
    </xf>
    <xf numFmtId="1" fontId="7" fillId="0" borderId="8" xfId="20" applyNumberFormat="1" applyFont="1" applyBorder="1" applyAlignment="1">
      <alignment horizontal="left"/>
      <protection/>
    </xf>
    <xf numFmtId="0" fontId="2" fillId="0" borderId="3" xfId="0" applyFont="1" applyBorder="1"/>
    <xf numFmtId="2" fontId="2" fillId="0" borderId="3" xfId="0" applyNumberFormat="1" applyFont="1" applyBorder="1"/>
    <xf numFmtId="0" fontId="3" fillId="0" borderId="2" xfId="0" applyFont="1" applyBorder="1" applyAlignment="1">
      <alignment horizontal="left" wrapText="1"/>
    </xf>
    <xf numFmtId="1" fontId="7" fillId="0" borderId="3" xfId="20" applyNumberFormat="1" applyFont="1" applyBorder="1" applyAlignment="1">
      <alignment horizontal="left"/>
      <protection/>
    </xf>
    <xf numFmtId="43" fontId="2" fillId="0" borderId="7" xfId="0" applyNumberFormat="1" applyFont="1" applyBorder="1"/>
    <xf numFmtId="43" fontId="2" fillId="0" borderId="3" xfId="0" applyNumberFormat="1" applyFont="1" applyBorder="1"/>
    <xf numFmtId="43" fontId="2" fillId="0" borderId="9" xfId="0" applyNumberFormat="1" applyFont="1" applyBorder="1"/>
    <xf numFmtId="43" fontId="2" fillId="0" borderId="10" xfId="0" applyNumberFormat="1" applyFont="1" applyBorder="1"/>
    <xf numFmtId="43" fontId="2" fillId="0" borderId="11" xfId="0" applyNumberFormat="1" applyFont="1" applyBorder="1"/>
    <xf numFmtId="43" fontId="2" fillId="0" borderId="12" xfId="0" applyNumberFormat="1" applyFont="1" applyBorder="1"/>
    <xf numFmtId="43" fontId="2" fillId="0" borderId="13" xfId="0" applyNumberFormat="1" applyFont="1" applyBorder="1"/>
    <xf numFmtId="43" fontId="2" fillId="0" borderId="4" xfId="0" applyNumberFormat="1" applyFont="1" applyBorder="1"/>
    <xf numFmtId="43" fontId="2" fillId="0" borderId="2" xfId="0" applyNumberFormat="1" applyFont="1" applyBorder="1"/>
    <xf numFmtId="0" fontId="3" fillId="0" borderId="3" xfId="0" applyFont="1" applyBorder="1" applyAlignment="1">
      <alignment horizontal="left" wrapText="1"/>
    </xf>
    <xf numFmtId="0" fontId="6" fillId="0" borderId="2" xfId="0" applyFont="1" applyBorder="1" applyAlignment="1">
      <alignment horizontal="center" vertical="center" wrapText="1"/>
    </xf>
    <xf numFmtId="2" fontId="7" fillId="0" borderId="4" xfId="20" applyNumberFormat="1" applyFont="1" applyBorder="1" applyAlignment="1">
      <alignment horizontal="right"/>
      <protection/>
    </xf>
    <xf numFmtId="0" fontId="12" fillId="0" borderId="0" xfId="0" applyFont="1"/>
    <xf numFmtId="0" fontId="13" fillId="0" borderId="0" xfId="21" applyFont="1"/>
    <xf numFmtId="0" fontId="14" fillId="0" borderId="0" xfId="0" applyFont="1"/>
    <xf numFmtId="0" fontId="15" fillId="0" borderId="0" xfId="0" applyFont="1" applyAlignment="1">
      <alignment vertical="top" wrapText="1"/>
    </xf>
    <xf numFmtId="0" fontId="15" fillId="0" borderId="0" xfId="0" applyFont="1" applyAlignment="1">
      <alignment horizontal="left" vertical="top" wrapText="1"/>
    </xf>
    <xf numFmtId="0" fontId="16" fillId="2" borderId="14" xfId="0" applyFont="1" applyFill="1" applyBorder="1"/>
    <xf numFmtId="0" fontId="17" fillId="0" borderId="15" xfId="21" applyFont="1" applyBorder="1" applyAlignment="1">
      <alignment horizontal="left" vertical="top" wrapText="1"/>
    </xf>
    <xf numFmtId="0" fontId="17" fillId="0" borderId="16" xfId="21" applyFont="1" applyBorder="1" applyAlignment="1">
      <alignment horizontal="left" vertical="top" wrapText="1"/>
    </xf>
    <xf numFmtId="0" fontId="17" fillId="0" borderId="17" xfId="21" applyFont="1" applyBorder="1" applyAlignment="1">
      <alignment horizontal="left" vertical="top" wrapText="1"/>
    </xf>
    <xf numFmtId="0" fontId="2" fillId="3" borderId="18" xfId="0" applyFont="1" applyFill="1" applyBorder="1"/>
    <xf numFmtId="0" fontId="2" fillId="3" borderId="19" xfId="0" applyFont="1" applyFill="1" applyBorder="1"/>
    <xf numFmtId="0" fontId="2" fillId="3" borderId="20" xfId="0" applyFont="1" applyFill="1" applyBorder="1"/>
    <xf numFmtId="0" fontId="2" fillId="4" borderId="0" xfId="0" applyFont="1" applyFill="1"/>
    <xf numFmtId="0" fontId="2" fillId="3" borderId="7" xfId="0" applyFont="1" applyFill="1" applyBorder="1"/>
    <xf numFmtId="0" fontId="2" fillId="3" borderId="1" xfId="0" applyFont="1" applyFill="1" applyBorder="1"/>
    <xf numFmtId="0" fontId="2" fillId="3" borderId="8" xfId="0" applyFont="1" applyFill="1" applyBorder="1"/>
    <xf numFmtId="0" fontId="2" fillId="3" borderId="21" xfId="0" applyFont="1" applyFill="1" applyBorder="1"/>
    <xf numFmtId="0" fontId="2" fillId="3" borderId="22" xfId="0" applyFont="1" applyFill="1" applyBorder="1"/>
    <xf numFmtId="0" fontId="16" fillId="2" borderId="9" xfId="0" applyFont="1" applyFill="1" applyBorder="1"/>
    <xf numFmtId="0" fontId="16" fillId="2" borderId="23" xfId="0" applyFont="1" applyFill="1" applyBorder="1"/>
    <xf numFmtId="0" fontId="15" fillId="4" borderId="0" xfId="0" applyFont="1" applyFill="1"/>
    <xf numFmtId="0" fontId="15" fillId="4" borderId="0" xfId="0" applyFont="1" applyFill="1" applyAlignment="1">
      <alignment horizontal="left"/>
    </xf>
    <xf numFmtId="0" fontId="11" fillId="0" borderId="0" xfId="0" applyFont="1" applyAlignment="1">
      <alignment horizontal="center" vertical="center" wrapText="1"/>
    </xf>
    <xf numFmtId="10" fontId="15" fillId="4" borderId="0" xfId="0" applyNumberFormat="1" applyFont="1" applyFill="1" applyAlignment="1">
      <alignment horizontal="left"/>
    </xf>
    <xf numFmtId="0" fontId="15" fillId="4" borderId="0" xfId="0" applyFont="1" applyFill="1" applyAlignment="1">
      <alignment vertical="top" wrapText="1"/>
    </xf>
    <xf numFmtId="0" fontId="17" fillId="0" borderId="0" xfId="21" applyFont="1" applyBorder="1" applyAlignment="1">
      <alignment horizontal="left" vertical="top" wrapText="1"/>
    </xf>
    <xf numFmtId="0" fontId="4" fillId="0" borderId="0" xfId="0" applyFont="1" applyAlignment="1">
      <alignment horizontal="right"/>
    </xf>
    <xf numFmtId="0" fontId="9" fillId="0" borderId="0" xfId="0" applyFont="1" applyAlignment="1">
      <alignment horizontal="center" vertical="center"/>
    </xf>
    <xf numFmtId="0" fontId="9" fillId="0" borderId="0" xfId="0" applyFont="1"/>
    <xf numFmtId="0" fontId="3" fillId="0" borderId="24" xfId="0" applyFont="1" applyBorder="1"/>
    <xf numFmtId="2" fontId="2" fillId="0" borderId="25" xfId="0" applyNumberFormat="1" applyFont="1" applyBorder="1"/>
    <xf numFmtId="0" fontId="3" fillId="0" borderId="17" xfId="0" applyFont="1" applyBorder="1"/>
    <xf numFmtId="2" fontId="2" fillId="0" borderId="26" xfId="0" applyNumberFormat="1" applyFont="1" applyBorder="1"/>
    <xf numFmtId="0" fontId="14" fillId="4" borderId="0" xfId="0" applyFont="1" applyFill="1"/>
    <xf numFmtId="0" fontId="3" fillId="0" borderId="0" xfId="0" applyFont="1" applyAlignment="1">
      <alignment horizontal="center" vertical="center" wrapText="1"/>
    </xf>
    <xf numFmtId="0" fontId="6" fillId="0" borderId="0" xfId="0" applyFont="1" applyAlignment="1">
      <alignment horizontal="center" vertical="center" wrapText="1"/>
    </xf>
    <xf numFmtId="10" fontId="2" fillId="0" borderId="4" xfId="15" applyNumberFormat="1" applyFont="1" applyBorder="1"/>
    <xf numFmtId="10" fontId="2" fillId="0" borderId="5" xfId="15" applyNumberFormat="1" applyFont="1" applyBorder="1"/>
    <xf numFmtId="2" fontId="7" fillId="0" borderId="5" xfId="20" applyNumberFormat="1" applyFont="1" applyBorder="1" applyAlignment="1">
      <alignment horizontal="right"/>
      <protection/>
    </xf>
    <xf numFmtId="0" fontId="15" fillId="0" borderId="16" xfId="0" applyFont="1" applyBorder="1" applyAlignment="1">
      <alignment horizontal="left" vertical="top"/>
    </xf>
    <xf numFmtId="0" fontId="2" fillId="0" borderId="27" xfId="0" applyFont="1" applyBorder="1" applyAlignment="1">
      <alignment vertical="top"/>
    </xf>
    <xf numFmtId="0" fontId="2" fillId="0" borderId="28" xfId="0" applyFont="1" applyBorder="1" applyAlignment="1">
      <alignment horizontal="left" vertical="top"/>
    </xf>
    <xf numFmtId="0" fontId="17" fillId="0" borderId="27" xfId="21" applyFont="1" applyFill="1" applyBorder="1" applyAlignment="1">
      <alignment vertical="top"/>
    </xf>
    <xf numFmtId="0" fontId="15" fillId="0" borderId="16" xfId="0" applyFont="1" applyBorder="1" applyAlignment="1">
      <alignment horizontal="left" vertical="top" wrapText="1"/>
    </xf>
    <xf numFmtId="0" fontId="18" fillId="0" borderId="27" xfId="21" applyFont="1" applyFill="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horizontal="left" vertical="top" wrapText="1"/>
    </xf>
    <xf numFmtId="14" fontId="2" fillId="0" borderId="0" xfId="0" applyNumberFormat="1" applyFont="1" applyAlignment="1">
      <alignment horizontal="left"/>
    </xf>
    <xf numFmtId="0" fontId="15" fillId="0" borderId="27" xfId="0" applyFont="1" applyBorder="1" applyAlignment="1">
      <alignment horizontal="left" vertical="top" wrapText="1"/>
    </xf>
    <xf numFmtId="0" fontId="2" fillId="3" borderId="0" xfId="0" applyFont="1" applyFill="1"/>
    <xf numFmtId="0" fontId="18" fillId="0" borderId="27" xfId="0" applyFont="1" applyBorder="1" applyAlignment="1">
      <alignment horizontal="left" vertical="top" wrapText="1"/>
    </xf>
    <xf numFmtId="0" fontId="2" fillId="0" borderId="27" xfId="0" applyFont="1" applyBorder="1" applyAlignment="1">
      <alignment vertical="top" wrapText="1"/>
    </xf>
    <xf numFmtId="43" fontId="2" fillId="0" borderId="31" xfId="0" applyNumberFormat="1" applyFont="1" applyBorder="1"/>
    <xf numFmtId="2" fontId="2" fillId="0" borderId="4" xfId="0" applyNumberFormat="1" applyFont="1" applyBorder="1"/>
    <xf numFmtId="2" fontId="2" fillId="0" borderId="5" xfId="0" applyNumberFormat="1" applyFont="1" applyBorder="1"/>
    <xf numFmtId="0" fontId="3" fillId="0" borderId="32" xfId="0" applyFont="1" applyBorder="1" applyAlignment="1">
      <alignment horizontal="center"/>
    </xf>
    <xf numFmtId="0" fontId="3" fillId="0" borderId="2" xfId="0" applyFont="1" applyBorder="1" applyAlignment="1">
      <alignment horizontal="center" wrapText="1"/>
    </xf>
    <xf numFmtId="2" fontId="2" fillId="0" borderId="2" xfId="0" applyNumberFormat="1" applyFont="1" applyBorder="1"/>
    <xf numFmtId="0" fontId="3" fillId="5" borderId="2" xfId="0" applyFont="1" applyFill="1" applyBorder="1" applyAlignment="1">
      <alignment horizontal="center" wrapText="1"/>
    </xf>
    <xf numFmtId="0" fontId="19" fillId="0" borderId="0" xfId="0" applyFont="1" applyAlignment="1">
      <alignment vertical="center"/>
    </xf>
    <xf numFmtId="0" fontId="19" fillId="0" borderId="0" xfId="0" applyFont="1" applyAlignment="1">
      <alignment horizontal="right" vertical="center"/>
    </xf>
    <xf numFmtId="0" fontId="3" fillId="0" borderId="0" xfId="0" applyFont="1" applyAlignment="1">
      <alignment horizontal="center"/>
    </xf>
    <xf numFmtId="0" fontId="3" fillId="0" borderId="0" xfId="0" applyFont="1" applyAlignment="1">
      <alignment horizontal="center" wrapText="1"/>
    </xf>
    <xf numFmtId="2" fontId="2" fillId="0" borderId="0" xfId="0" applyNumberFormat="1" applyFont="1"/>
    <xf numFmtId="0" fontId="2" fillId="0" borderId="1" xfId="0" applyFont="1" applyBorder="1"/>
    <xf numFmtId="0" fontId="3" fillId="0" borderId="19" xfId="0" applyFont="1" applyBorder="1" applyAlignment="1">
      <alignment horizontal="center" wrapText="1"/>
    </xf>
    <xf numFmtId="0" fontId="3" fillId="0" borderId="33" xfId="0" applyFont="1" applyBorder="1" applyAlignment="1">
      <alignment horizontal="center" wrapText="1"/>
    </xf>
    <xf numFmtId="2" fontId="2" fillId="0" borderId="8" xfId="0" applyNumberFormat="1" applyFont="1" applyBorder="1"/>
    <xf numFmtId="2" fontId="2" fillId="0" borderId="34" xfId="0" applyNumberFormat="1" applyFont="1" applyBorder="1"/>
    <xf numFmtId="2" fontId="2" fillId="0" borderId="21" xfId="0" applyNumberFormat="1" applyFont="1" applyBorder="1"/>
    <xf numFmtId="2" fontId="2" fillId="0" borderId="0" xfId="18" applyNumberFormat="1" applyFont="1" applyBorder="1"/>
    <xf numFmtId="2" fontId="2" fillId="0" borderId="7" xfId="18" applyNumberFormat="1" applyFont="1" applyBorder="1"/>
    <xf numFmtId="2" fontId="2" fillId="0" borderId="1" xfId="18" applyNumberFormat="1" applyFont="1" applyBorder="1"/>
    <xf numFmtId="2" fontId="2" fillId="0" borderId="8" xfId="18" applyNumberFormat="1" applyFont="1" applyBorder="1"/>
    <xf numFmtId="2" fontId="2" fillId="0" borderId="21" xfId="18" applyNumberFormat="1" applyFont="1" applyBorder="1"/>
    <xf numFmtId="2" fontId="2" fillId="0" borderId="22" xfId="18" applyNumberFormat="1" applyFont="1" applyBorder="1"/>
    <xf numFmtId="0" fontId="3" fillId="0" borderId="18" xfId="0" applyFont="1" applyBorder="1" applyAlignment="1">
      <alignment horizontal="center" wrapText="1"/>
    </xf>
    <xf numFmtId="2" fontId="2" fillId="0" borderId="6" xfId="18" applyNumberFormat="1" applyFont="1" applyBorder="1"/>
    <xf numFmtId="2" fontId="2" fillId="0" borderId="34" xfId="18" applyNumberFormat="1" applyFont="1" applyBorder="1"/>
    <xf numFmtId="43" fontId="2" fillId="0" borderId="35" xfId="0" applyNumberFormat="1" applyFont="1" applyBorder="1"/>
    <xf numFmtId="43" fontId="2" fillId="0" borderId="8" xfId="0" applyNumberFormat="1" applyFont="1" applyBorder="1"/>
    <xf numFmtId="43" fontId="2" fillId="0" borderId="36" xfId="0" applyNumberFormat="1" applyFont="1" applyBorder="1"/>
    <xf numFmtId="43" fontId="2" fillId="0" borderId="34" xfId="0" applyNumberFormat="1" applyFont="1" applyBorder="1"/>
    <xf numFmtId="43" fontId="2" fillId="0" borderId="21" xfId="0" applyNumberFormat="1" applyFont="1" applyBorder="1"/>
    <xf numFmtId="43" fontId="2" fillId="0" borderId="37" xfId="0" applyNumberFormat="1" applyFont="1" applyBorder="1"/>
    <xf numFmtId="43" fontId="2" fillId="0" borderId="38" xfId="0" applyNumberFormat="1" applyFont="1" applyBorder="1"/>
    <xf numFmtId="43" fontId="2" fillId="0" borderId="39" xfId="0" applyNumberFormat="1" applyFont="1" applyBorder="1"/>
    <xf numFmtId="43" fontId="2" fillId="0" borderId="22" xfId="0" applyNumberFormat="1" applyFont="1" applyBorder="1"/>
    <xf numFmtId="0" fontId="15" fillId="0" borderId="29" xfId="0" applyFont="1" applyBorder="1" applyAlignment="1">
      <alignment horizontal="left" vertical="top" wrapText="1"/>
    </xf>
    <xf numFmtId="0" fontId="15" fillId="0" borderId="40" xfId="0" applyFont="1" applyBorder="1" applyAlignment="1">
      <alignment horizontal="left" vertical="top"/>
    </xf>
    <xf numFmtId="164" fontId="20" fillId="0" borderId="0" xfId="0" applyNumberFormat="1" applyFont="1"/>
    <xf numFmtId="165" fontId="2" fillId="0" borderId="0" xfId="0" applyNumberFormat="1" applyFont="1"/>
    <xf numFmtId="0" fontId="2" fillId="0" borderId="28" xfId="0" applyFont="1" applyBorder="1" applyAlignment="1">
      <alignment horizontal="left" vertical="top" wrapText="1"/>
    </xf>
    <xf numFmtId="0" fontId="15" fillId="0" borderId="40" xfId="0" applyFont="1" applyBorder="1" applyAlignment="1">
      <alignment horizontal="left" vertical="top" wrapText="1"/>
    </xf>
    <xf numFmtId="0" fontId="15" fillId="0" borderId="38" xfId="0" applyFont="1" applyBorder="1" applyAlignment="1">
      <alignment horizontal="left" vertical="top" wrapText="1"/>
    </xf>
    <xf numFmtId="0" fontId="15" fillId="0" borderId="6" xfId="0" applyFont="1" applyBorder="1" applyAlignment="1">
      <alignment horizontal="left" vertical="top" wrapText="1"/>
    </xf>
    <xf numFmtId="0" fontId="15" fillId="0" borderId="6" xfId="21" applyFont="1" applyFill="1" applyBorder="1" applyAlignment="1">
      <alignment vertical="top"/>
    </xf>
    <xf numFmtId="0" fontId="2" fillId="0" borderId="35" xfId="0" applyFont="1" applyBorder="1" applyAlignment="1">
      <alignment horizontal="left" vertical="top"/>
    </xf>
    <xf numFmtId="0" fontId="14" fillId="3" borderId="41" xfId="0" applyFont="1" applyFill="1" applyBorder="1"/>
    <xf numFmtId="0" fontId="14" fillId="3" borderId="42" xfId="0" applyFont="1" applyFill="1" applyBorder="1"/>
    <xf numFmtId="0" fontId="14" fillId="3" borderId="43" xfId="0" applyFont="1" applyFill="1" applyBorder="1"/>
    <xf numFmtId="0" fontId="15" fillId="0" borderId="16" xfId="0" applyFont="1" applyBorder="1" applyAlignment="1">
      <alignment vertical="top"/>
    </xf>
    <xf numFmtId="0" fontId="15" fillId="0" borderId="27" xfId="0" applyFont="1" applyBorder="1" applyAlignment="1">
      <alignment vertical="top" wrapText="1"/>
    </xf>
    <xf numFmtId="0" fontId="15" fillId="0" borderId="27" xfId="0" applyFont="1" applyBorder="1" applyAlignment="1">
      <alignment vertical="top"/>
    </xf>
    <xf numFmtId="0" fontId="15" fillId="0" borderId="28" xfId="0" applyFont="1" applyBorder="1" applyAlignment="1">
      <alignment vertical="top"/>
    </xf>
    <xf numFmtId="0" fontId="6" fillId="0" borderId="0" xfId="0" applyFont="1" applyAlignment="1">
      <alignmen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6" xfId="0" applyFont="1" applyBorder="1" applyAlignment="1">
      <alignment horizontal="center" vertical="center" wrapText="1"/>
    </xf>
    <xf numFmtId="0" fontId="15" fillId="0" borderId="24" xfId="0" applyFont="1" applyBorder="1" applyAlignment="1">
      <alignment vertical="top" wrapText="1"/>
    </xf>
    <xf numFmtId="0" fontId="15" fillId="0" borderId="46" xfId="0" applyFont="1" applyBorder="1" applyAlignment="1">
      <alignment horizontal="left" vertical="top" wrapText="1"/>
    </xf>
    <xf numFmtId="0" fontId="2" fillId="0" borderId="46" xfId="0" applyFont="1" applyBorder="1" applyAlignment="1">
      <alignment vertical="top"/>
    </xf>
    <xf numFmtId="0" fontId="2" fillId="0" borderId="25" xfId="0" applyFont="1" applyBorder="1" applyAlignment="1">
      <alignment horizontal="left" vertical="top"/>
    </xf>
    <xf numFmtId="0" fontId="18" fillId="0" borderId="27" xfId="0" applyFont="1" applyBorder="1" applyAlignment="1">
      <alignment vertical="top" wrapText="1"/>
    </xf>
    <xf numFmtId="0" fontId="2" fillId="0" borderId="17" xfId="0" applyFont="1" applyBorder="1" applyAlignment="1">
      <alignment vertical="top" wrapText="1"/>
    </xf>
    <xf numFmtId="0" fontId="2" fillId="0" borderId="45" xfId="0" applyFont="1" applyBorder="1" applyAlignment="1">
      <alignment vertical="top"/>
    </xf>
    <xf numFmtId="0" fontId="2" fillId="0" borderId="26" xfId="0" applyFont="1" applyBorder="1" applyAlignment="1">
      <alignment vertical="top"/>
    </xf>
    <xf numFmtId="0" fontId="15" fillId="0" borderId="45" xfId="0" applyFont="1" applyBorder="1" applyAlignment="1">
      <alignment vertical="top" wrapText="1"/>
    </xf>
    <xf numFmtId="0" fontId="15" fillId="0" borderId="47" xfId="0" applyFont="1" applyBorder="1" applyAlignment="1">
      <alignment horizontal="left" vertical="top" wrapText="1"/>
    </xf>
    <xf numFmtId="0" fontId="15" fillId="0" borderId="48" xfId="0" applyFont="1" applyBorder="1" applyAlignment="1">
      <alignment horizontal="left" vertical="top" wrapText="1"/>
    </xf>
    <xf numFmtId="0" fontId="16" fillId="4" borderId="0" xfId="0" applyFont="1" applyFill="1" applyAlignment="1">
      <alignment horizontal="left"/>
    </xf>
    <xf numFmtId="0" fontId="15" fillId="0" borderId="3" xfId="0" applyFont="1" applyBorder="1" applyAlignment="1">
      <alignment horizontal="left"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16" fillId="2" borderId="9" xfId="0" applyFont="1" applyFill="1" applyBorder="1" applyAlignment="1">
      <alignment horizontal="left"/>
    </xf>
    <xf numFmtId="0" fontId="16" fillId="2" borderId="23" xfId="0" applyFont="1" applyFill="1" applyBorder="1" applyAlignment="1">
      <alignment horizontal="left"/>
    </xf>
    <xf numFmtId="0" fontId="15" fillId="0" borderId="49" xfId="0" applyFont="1" applyBorder="1" applyAlignment="1">
      <alignment horizontal="left" vertical="top" wrapText="1"/>
    </xf>
    <xf numFmtId="0" fontId="15" fillId="0" borderId="50" xfId="0" applyFont="1" applyBorder="1" applyAlignment="1">
      <alignment horizontal="left" vertical="top" wrapText="1"/>
    </xf>
    <xf numFmtId="0" fontId="15" fillId="0" borderId="27" xfId="0" applyFont="1" applyBorder="1" applyAlignment="1">
      <alignment horizontal="left" vertical="top" wrapText="1"/>
    </xf>
    <xf numFmtId="0" fontId="15" fillId="0" borderId="28" xfId="0" applyFont="1" applyBorder="1" applyAlignment="1">
      <alignment horizontal="left" vertical="top" wrapText="1"/>
    </xf>
    <xf numFmtId="0" fontId="8" fillId="6" borderId="3"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3" fillId="0" borderId="5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7" borderId="32"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37" xfId="0" applyFont="1" applyBorder="1" applyAlignment="1">
      <alignment horizontal="center" vertical="center" wrapText="1"/>
    </xf>
    <xf numFmtId="0" fontId="3" fillId="8" borderId="53"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3" fillId="8" borderId="54" xfId="0" applyFont="1" applyFill="1" applyBorder="1" applyAlignment="1">
      <alignment horizontal="center" vertical="center" wrapText="1"/>
    </xf>
    <xf numFmtId="0" fontId="3" fillId="8" borderId="37" xfId="0" applyFont="1" applyFill="1" applyBorder="1" applyAlignment="1">
      <alignment horizontal="center" vertical="center" wrapText="1"/>
    </xf>
    <xf numFmtId="0" fontId="6" fillId="0" borderId="3"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4" fillId="0" borderId="21" xfId="0" applyFont="1" applyBorder="1" applyAlignment="1">
      <alignment horizontal="left"/>
    </xf>
    <xf numFmtId="0" fontId="5" fillId="0" borderId="21" xfId="0" applyFont="1" applyBorder="1" applyAlignment="1">
      <alignment horizontal="left"/>
    </xf>
    <xf numFmtId="0" fontId="4" fillId="0" borderId="0" xfId="0" applyFont="1" applyAlignment="1">
      <alignment horizontal="left"/>
    </xf>
    <xf numFmtId="0" fontId="5" fillId="0" borderId="0" xfId="0" applyFont="1" applyAlignment="1">
      <alignment horizontal="left"/>
    </xf>
  </cellXfs>
  <cellStyles count="8">
    <cellStyle name="Normal" xfId="0"/>
    <cellStyle name="Percent" xfId="15"/>
    <cellStyle name="Currency" xfId="16"/>
    <cellStyle name="Currency [0]" xfId="17"/>
    <cellStyle name="Comma" xfId="18"/>
    <cellStyle name="Comma [0]" xfId="19"/>
    <cellStyle name="Normal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76200</xdr:rowOff>
    </xdr:from>
    <xdr:to>
      <xdr:col>2</xdr:col>
      <xdr:colOff>323850</xdr:colOff>
      <xdr:row>1</xdr:row>
      <xdr:rowOff>19050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14350" y="76200"/>
          <a:ext cx="2809875" cy="809625"/>
        </a:xfrm>
        <a:prstGeom prst="rect">
          <a:avLst/>
        </a:prstGeom>
        <a:ln>
          <a:noFill/>
        </a:ln>
      </xdr:spPr>
    </xdr:pic>
    <xdr:clientData/>
  </xdr:twoCellAnchor>
  <xdr:oneCellAnchor>
    <xdr:from>
      <xdr:col>1</xdr:col>
      <xdr:colOff>95250</xdr:colOff>
      <xdr:row>25</xdr:row>
      <xdr:rowOff>161925</xdr:rowOff>
    </xdr:from>
    <xdr:ext cx="7172325" cy="190500"/>
    <mc:AlternateContent xmlns:mc="http://schemas.openxmlformats.org/markup-compatibility/2006">
      <mc:Choice xmlns:a14="http://schemas.microsoft.com/office/drawing/2010/main" Requires="a14">
        <xdr:sp macro="" textlink="">
          <xdr:nvSpPr>
            <xdr:cNvPr id="4" name="TextBox 3"/>
            <xdr:cNvSpPr txBox="1"/>
          </xdr:nvSpPr>
          <xdr:spPr>
            <a:xfrm>
              <a:off x="666750" y="7429500"/>
              <a:ext cx="7172325" cy="1905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panose="02040503050406030204" pitchFamily="18" charset="0"/>
                      </a:rPr>
                      <m:t>𝑃𝑟𝑜𝑣𝑖𝑑𝑒𝑟</m:t>
                    </m:r>
                    <m:r>
                      <a:rPr lang="en-US" sz="1200" b="0" i="1">
                        <a:latin typeface="Cambria Math" panose="02040503050406030204" pitchFamily="18" charset="0"/>
                      </a:rPr>
                      <m:t> </m:t>
                    </m:r>
                    <m:r>
                      <a:rPr lang="en-US" sz="1200" b="0" i="1">
                        <a:latin typeface="Cambria Math" panose="02040503050406030204" pitchFamily="18" charset="0"/>
                      </a:rPr>
                      <m:t>𝑜𝑓</m:t>
                    </m:r>
                    <m:r>
                      <a:rPr lang="en-US" sz="1200" b="0" i="1">
                        <a:latin typeface="Cambria Math" panose="02040503050406030204" pitchFamily="18" charset="0"/>
                      </a:rPr>
                      <m:t> </m:t>
                    </m:r>
                    <m:r>
                      <a:rPr lang="en-US" sz="1200" b="0" i="1">
                        <a:latin typeface="Cambria Math" panose="02040503050406030204" pitchFamily="18" charset="0"/>
                      </a:rPr>
                      <m:t>𝐶h𝑜𝑖𝑐𝑒</m:t>
                    </m:r>
                    <m:r>
                      <a:rPr lang="en-US" sz="1200" b="0" i="1">
                        <a:latin typeface="Cambria Math" panose="02040503050406030204" pitchFamily="18" charset="0"/>
                      </a:rPr>
                      <m:t> </m:t>
                    </m:r>
                    <m:r>
                      <a:rPr lang="en-US" sz="1200" b="0" i="1">
                        <a:latin typeface="Cambria Math" panose="02040503050406030204" pitchFamily="18" charset="0"/>
                      </a:rPr>
                      <m:t>𝐴𝑏𝑜𝑣𝑒</m:t>
                    </m:r>
                    <m:r>
                      <a:rPr lang="en-US" sz="1200" b="0" i="1">
                        <a:latin typeface="Cambria Math" panose="02040503050406030204" pitchFamily="18" charset="0"/>
                      </a:rPr>
                      <m:t> </m:t>
                    </m:r>
                    <m:r>
                      <a:rPr lang="en-US" sz="1200" b="0" i="1">
                        <a:latin typeface="Cambria Math" panose="02040503050406030204" pitchFamily="18" charset="0"/>
                      </a:rPr>
                      <m:t>𝐶𝐻𝑊𝑀</m:t>
                    </m:r>
                    <m:r>
                      <a:rPr lang="en-US" sz="1200" b="0" i="1">
                        <a:latin typeface="Cambria Math" panose="02040503050406030204" pitchFamily="18" charset="0"/>
                      </a:rPr>
                      <m:t> </m:t>
                    </m:r>
                    <m:r>
                      <a:rPr lang="en-US" sz="1200" b="0" i="1">
                        <a:latin typeface="Cambria Math" panose="02040503050406030204" pitchFamily="18" charset="0"/>
                      </a:rPr>
                      <m:t>𝐿𝑜𝑎𝑑</m:t>
                    </m:r>
                    <m:r>
                      <a:rPr lang="en-US" sz="1200" b="0" i="1">
                        <a:latin typeface="Cambria Math" panose="02040503050406030204" pitchFamily="18" charset="0"/>
                      </a:rPr>
                      <m:t> =</m:t>
                    </m:r>
                    <m:r>
                      <a:rPr lang="en-US" sz="1200" b="0" i="1">
                        <a:latin typeface="Cambria Math" panose="02040503050406030204" pitchFamily="18" charset="0"/>
                      </a:rPr>
                      <m:t>𝑃𝐹</m:t>
                    </m:r>
                    <m:r>
                      <a:rPr lang="en-US" sz="1200" b="0" i="1">
                        <a:latin typeface="Cambria Math" panose="02040503050406030204" pitchFamily="18" charset="0"/>
                      </a:rPr>
                      <m:t> </m:t>
                    </m:r>
                    <m:r>
                      <a:rPr lang="en-US" sz="1200" b="0" i="1">
                        <a:latin typeface="Cambria Math" panose="02040503050406030204" pitchFamily="18" charset="0"/>
                      </a:rPr>
                      <m:t>𝐸𝑙𝑖𝑔𝑖𝑏𝑙𝑒</m:t>
                    </m:r>
                    <m:r>
                      <a:rPr lang="en-US" sz="1200" b="0" i="1">
                        <a:latin typeface="Cambria Math" panose="02040503050406030204" pitchFamily="18" charset="0"/>
                      </a:rPr>
                      <m:t> </m:t>
                    </m:r>
                    <m:r>
                      <a:rPr lang="en-US" sz="1200" b="0" i="1">
                        <a:latin typeface="Cambria Math" panose="02040503050406030204" pitchFamily="18" charset="0"/>
                      </a:rPr>
                      <m:t>𝐿𝑜𝑎𝑑</m:t>
                    </m:r>
                    <m:r>
                      <a:rPr lang="en-US" sz="1200" b="0" i="1">
                        <a:latin typeface="Cambria Math" panose="02040503050406030204" pitchFamily="18" charset="0"/>
                      </a:rPr>
                      <m:t> </m:t>
                    </m:r>
                    <m:r>
                      <a:rPr lang="en-US" sz="1200" b="0" i="1">
                        <a:latin typeface="Cambria Math" panose="02040503050406030204" pitchFamily="18" charset="0"/>
                      </a:rPr>
                      <m:t>𝑖𝑛</m:t>
                    </m:r>
                    <m:r>
                      <a:rPr lang="en-US" sz="1200" b="0" i="1">
                        <a:latin typeface="Cambria Math" panose="02040503050406030204" pitchFamily="18" charset="0"/>
                      </a:rPr>
                      <m:t> </m:t>
                    </m:r>
                    <m:r>
                      <a:rPr lang="en-US" sz="1200" b="0" i="1">
                        <a:latin typeface="Cambria Math" panose="02040503050406030204" pitchFamily="18" charset="0"/>
                      </a:rPr>
                      <m:t>𝐼𝑛𝑑𝑒𝑥</m:t>
                    </m:r>
                    <m:r>
                      <a:rPr lang="en-US" sz="1200" b="0" i="1">
                        <a:latin typeface="Cambria Math" panose="02040503050406030204" pitchFamily="18" charset="0"/>
                      </a:rPr>
                      <m:t> </m:t>
                    </m:r>
                    <m:r>
                      <a:rPr lang="en-US" sz="1200" b="0" i="1">
                        <a:latin typeface="Cambria Math" panose="02040503050406030204" pitchFamily="18" charset="0"/>
                      </a:rPr>
                      <m:t>𝑌𝑒𝑎𝑟</m:t>
                    </m:r>
                    <m:r>
                      <a:rPr lang="en-US" sz="1200" b="0" i="1">
                        <a:latin typeface="Cambria Math" panose="02040503050406030204" pitchFamily="18" charset="0"/>
                      </a:rPr>
                      <m:t> − </m:t>
                    </m:r>
                    <m:r>
                      <a:rPr lang="en-US" sz="1200" b="0" i="1">
                        <a:latin typeface="Cambria Math" panose="02040503050406030204" pitchFamily="18" charset="0"/>
                      </a:rPr>
                      <m:t>𝑃𝑟𝑜𝑣𝑖𝑑𝑒𝑟</m:t>
                    </m:r>
                    <m:r>
                      <a:rPr lang="en-US" sz="1200" b="0" i="1">
                        <a:latin typeface="Cambria Math" panose="02040503050406030204" pitchFamily="18" charset="0"/>
                      </a:rPr>
                      <m:t> </m:t>
                    </m:r>
                    <m:r>
                      <a:rPr lang="en-US" sz="1200" b="0" i="1">
                        <a:latin typeface="Cambria Math" panose="02040503050406030204" pitchFamily="18" charset="0"/>
                      </a:rPr>
                      <m:t>𝑜𝑓</m:t>
                    </m:r>
                    <m:r>
                      <a:rPr lang="en-US" sz="1200" b="0" i="1">
                        <a:latin typeface="Cambria Math" panose="02040503050406030204" pitchFamily="18" charset="0"/>
                      </a:rPr>
                      <m:t> </m:t>
                    </m:r>
                    <m:r>
                      <a:rPr lang="en-US" sz="1200" b="0" i="1">
                        <a:latin typeface="Cambria Math" panose="02040503050406030204" pitchFamily="18" charset="0"/>
                      </a:rPr>
                      <m:t>𝐶h𝑜𝑖𝑐𝑒</m:t>
                    </m:r>
                    <m:r>
                      <a:rPr lang="en-US" sz="1200" b="0" i="1">
                        <a:latin typeface="Cambria Math" panose="02040503050406030204" pitchFamily="18" charset="0"/>
                      </a:rPr>
                      <m:t> </m:t>
                    </m:r>
                    <m:r>
                      <a:rPr lang="en-US" sz="1200" b="0" i="1">
                        <a:latin typeface="Cambria Math" panose="02040503050406030204" pitchFamily="18" charset="0"/>
                      </a:rPr>
                      <m:t>𝐶𝐻𝑊𝑀</m:t>
                    </m:r>
                  </m:oMath>
                </m:oMathPara>
              </a14:m>
              <a:endParaRPr lang="en-US" sz="1200"/>
            </a:p>
          </xdr:txBody>
        </xdr:sp>
      </mc:Choice>
      <mc:Fallback>
        <xdr:sp macro="" textlink="">
          <xdr:nvSpPr>
            <xdr:cNvPr id="4" name="TextBox 3"/>
            <xdr:cNvSpPr txBox="1"/>
          </xdr:nvSpPr>
          <xdr:spPr>
            <a:xfrm>
              <a:off x="666750" y="7429500"/>
              <a:ext cx="7172325" cy="1905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200" b="0" i="1">
                        <a:latin typeface="Cambria Math" panose="02040503050406030204" pitchFamily="18" charset="0"/>
                      </a:rPr>
                      <m:t>𝑃𝑟𝑜𝑣𝑖𝑑𝑒𝑟</m:t>
                    </m:r>
                    <m:r>
                      <a:rPr lang="en-US" sz="1200" b="0" i="1">
                        <a:latin typeface="Cambria Math" panose="02040503050406030204" pitchFamily="18" charset="0"/>
                      </a:rPr>
                      <m:t> </m:t>
                    </m:r>
                    <m:r>
                      <a:rPr lang="en-US" sz="1200" b="0" i="1">
                        <a:latin typeface="Cambria Math" panose="02040503050406030204" pitchFamily="18" charset="0"/>
                      </a:rPr>
                      <m:t>𝑜𝑓</m:t>
                    </m:r>
                    <m:r>
                      <a:rPr lang="en-US" sz="1200" b="0" i="1">
                        <a:latin typeface="Cambria Math" panose="02040503050406030204" pitchFamily="18" charset="0"/>
                      </a:rPr>
                      <m:t> </m:t>
                    </m:r>
                    <m:r>
                      <a:rPr lang="en-US" sz="1200" b="0" i="1">
                        <a:latin typeface="Cambria Math" panose="02040503050406030204" pitchFamily="18" charset="0"/>
                      </a:rPr>
                      <m:t>𝐶h𝑜𝑖𝑐𝑒</m:t>
                    </m:r>
                    <m:r>
                      <a:rPr lang="en-US" sz="1200" b="0" i="1">
                        <a:latin typeface="Cambria Math" panose="02040503050406030204" pitchFamily="18" charset="0"/>
                      </a:rPr>
                      <m:t> </m:t>
                    </m:r>
                    <m:r>
                      <a:rPr lang="en-US" sz="1200" b="0" i="1">
                        <a:latin typeface="Cambria Math" panose="02040503050406030204" pitchFamily="18" charset="0"/>
                      </a:rPr>
                      <m:t>𝐴𝑏𝑜𝑣𝑒</m:t>
                    </m:r>
                    <m:r>
                      <a:rPr lang="en-US" sz="1200" b="0" i="1">
                        <a:latin typeface="Cambria Math" panose="02040503050406030204" pitchFamily="18" charset="0"/>
                      </a:rPr>
                      <m:t> </m:t>
                    </m:r>
                    <m:r>
                      <a:rPr lang="en-US" sz="1200" b="0" i="1">
                        <a:latin typeface="Cambria Math" panose="02040503050406030204" pitchFamily="18" charset="0"/>
                      </a:rPr>
                      <m:t>𝐶𝐻𝑊𝑀</m:t>
                    </m:r>
                    <m:r>
                      <a:rPr lang="en-US" sz="1200" b="0" i="1">
                        <a:latin typeface="Cambria Math" panose="02040503050406030204" pitchFamily="18" charset="0"/>
                      </a:rPr>
                      <m:t> </m:t>
                    </m:r>
                    <m:r>
                      <a:rPr lang="en-US" sz="1200" b="0" i="1">
                        <a:latin typeface="Cambria Math" panose="02040503050406030204" pitchFamily="18" charset="0"/>
                      </a:rPr>
                      <m:t>𝐿𝑜𝑎𝑑</m:t>
                    </m:r>
                    <m:r>
                      <a:rPr lang="en-US" sz="1200" b="0" i="1">
                        <a:latin typeface="Cambria Math" panose="02040503050406030204" pitchFamily="18" charset="0"/>
                      </a:rPr>
                      <m:t> =</m:t>
                    </m:r>
                    <m:r>
                      <a:rPr lang="en-US" sz="1200" b="0" i="1">
                        <a:latin typeface="Cambria Math" panose="02040503050406030204" pitchFamily="18" charset="0"/>
                      </a:rPr>
                      <m:t>𝑃𝐹</m:t>
                    </m:r>
                    <m:r>
                      <a:rPr lang="en-US" sz="1200" b="0" i="1">
                        <a:latin typeface="Cambria Math" panose="02040503050406030204" pitchFamily="18" charset="0"/>
                      </a:rPr>
                      <m:t> </m:t>
                    </m:r>
                    <m:r>
                      <a:rPr lang="en-US" sz="1200" b="0" i="1">
                        <a:latin typeface="Cambria Math" panose="02040503050406030204" pitchFamily="18" charset="0"/>
                      </a:rPr>
                      <m:t>𝐸𝑙𝑖𝑔𝑖𝑏𝑙𝑒</m:t>
                    </m:r>
                    <m:r>
                      <a:rPr lang="en-US" sz="1200" b="0" i="1">
                        <a:latin typeface="Cambria Math" panose="02040503050406030204" pitchFamily="18" charset="0"/>
                      </a:rPr>
                      <m:t> </m:t>
                    </m:r>
                    <m:r>
                      <a:rPr lang="en-US" sz="1200" b="0" i="1">
                        <a:latin typeface="Cambria Math" panose="02040503050406030204" pitchFamily="18" charset="0"/>
                      </a:rPr>
                      <m:t>𝐿𝑜𝑎𝑑</m:t>
                    </m:r>
                    <m:r>
                      <a:rPr lang="en-US" sz="1200" b="0" i="1">
                        <a:latin typeface="Cambria Math" panose="02040503050406030204" pitchFamily="18" charset="0"/>
                      </a:rPr>
                      <m:t> </m:t>
                    </m:r>
                    <m:r>
                      <a:rPr lang="en-US" sz="1200" b="0" i="1">
                        <a:latin typeface="Cambria Math" panose="02040503050406030204" pitchFamily="18" charset="0"/>
                      </a:rPr>
                      <m:t>𝑖𝑛</m:t>
                    </m:r>
                    <m:r>
                      <a:rPr lang="en-US" sz="1200" b="0" i="1">
                        <a:latin typeface="Cambria Math" panose="02040503050406030204" pitchFamily="18" charset="0"/>
                      </a:rPr>
                      <m:t> </m:t>
                    </m:r>
                    <m:r>
                      <a:rPr lang="en-US" sz="1200" b="0" i="1">
                        <a:latin typeface="Cambria Math" panose="02040503050406030204" pitchFamily="18" charset="0"/>
                      </a:rPr>
                      <m:t>𝐼𝑛𝑑𝑒𝑥</m:t>
                    </m:r>
                    <m:r>
                      <a:rPr lang="en-US" sz="1200" b="0" i="1">
                        <a:latin typeface="Cambria Math" panose="02040503050406030204" pitchFamily="18" charset="0"/>
                      </a:rPr>
                      <m:t> </m:t>
                    </m:r>
                    <m:r>
                      <a:rPr lang="en-US" sz="1200" b="0" i="1">
                        <a:latin typeface="Cambria Math" panose="02040503050406030204" pitchFamily="18" charset="0"/>
                      </a:rPr>
                      <m:t>𝑌𝑒𝑎𝑟</m:t>
                    </m:r>
                    <m:r>
                      <a:rPr lang="en-US" sz="1200" b="0" i="1">
                        <a:latin typeface="Cambria Math" panose="02040503050406030204" pitchFamily="18" charset="0"/>
                      </a:rPr>
                      <m:t> − </m:t>
                    </m:r>
                    <m:r>
                      <a:rPr lang="en-US" sz="1200" b="0" i="1">
                        <a:latin typeface="Cambria Math" panose="02040503050406030204" pitchFamily="18" charset="0"/>
                      </a:rPr>
                      <m:t>𝑃𝑟𝑜𝑣𝑖𝑑𝑒𝑟</m:t>
                    </m:r>
                    <m:r>
                      <a:rPr lang="en-US" sz="1200" b="0" i="1">
                        <a:latin typeface="Cambria Math" panose="02040503050406030204" pitchFamily="18" charset="0"/>
                      </a:rPr>
                      <m:t> </m:t>
                    </m:r>
                    <m:r>
                      <a:rPr lang="en-US" sz="1200" b="0" i="1">
                        <a:latin typeface="Cambria Math" panose="02040503050406030204" pitchFamily="18" charset="0"/>
                      </a:rPr>
                      <m:t>𝑜𝑓</m:t>
                    </m:r>
                    <m:r>
                      <a:rPr lang="en-US" sz="1200" b="0" i="1">
                        <a:latin typeface="Cambria Math" panose="02040503050406030204" pitchFamily="18" charset="0"/>
                      </a:rPr>
                      <m:t> </m:t>
                    </m:r>
                    <m:r>
                      <a:rPr lang="en-US" sz="1200" b="0" i="1">
                        <a:latin typeface="Cambria Math" panose="02040503050406030204" pitchFamily="18" charset="0"/>
                      </a:rPr>
                      <m:t>𝐶h𝑜𝑖𝑐𝑒</m:t>
                    </m:r>
                    <m:r>
                      <a:rPr lang="en-US" sz="1200" b="0" i="1">
                        <a:latin typeface="Cambria Math" panose="02040503050406030204" pitchFamily="18" charset="0"/>
                      </a:rPr>
                      <m:t> </m:t>
                    </m:r>
                    <m:r>
                      <a:rPr lang="en-US" sz="1200" b="0" i="1">
                        <a:latin typeface="Cambria Math" panose="02040503050406030204" pitchFamily="18" charset="0"/>
                      </a:rPr>
                      <m:t>𝐶𝐻𝑊𝑀</m:t>
                    </m:r>
                  </m:oMath>
                </m:oMathPara>
              </a14:m>
              <a:endParaRPr lang="en-US" sz="1200"/>
            </a:p>
          </xdr:txBody>
        </xdr:sp>
      </mc:Fallback>
    </mc:AlternateContent>
    <xdr:clientData/>
  </xdr:oneCellAnchor>
  <xdr:twoCellAnchor>
    <xdr:from>
      <xdr:col>0</xdr:col>
      <xdr:colOff>571500</xdr:colOff>
      <xdr:row>26</xdr:row>
      <xdr:rowOff>200025</xdr:rowOff>
    </xdr:from>
    <xdr:to>
      <xdr:col>2</xdr:col>
      <xdr:colOff>1533525</xdr:colOff>
      <xdr:row>28</xdr:row>
      <xdr:rowOff>0</xdr:rowOff>
    </xdr:to>
    <xdr:sp macro="" textlink="">
      <xdr:nvSpPr>
        <xdr:cNvPr id="5" name="TextBox 4"/>
        <xdr:cNvSpPr txBox="1"/>
      </xdr:nvSpPr>
      <xdr:spPr>
        <a:xfrm>
          <a:off x="571500" y="7791450"/>
          <a:ext cx="3962400" cy="2190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i="1">
              <a:latin typeface="Arial" panose="020B0604020202020204" pitchFamily="34" charset="0"/>
              <a:cs typeface="Arial" panose="020B0604020202020204" pitchFamily="34" charset="0"/>
            </a:rPr>
            <a:t>*Negative</a:t>
          </a:r>
          <a:r>
            <a:rPr lang="en-US" sz="1100" i="1" baseline="0">
              <a:latin typeface="Arial" panose="020B0604020202020204" pitchFamily="34" charset="0"/>
              <a:cs typeface="Arial" panose="020B0604020202020204" pitchFamily="34" charset="0"/>
            </a:rPr>
            <a:t> Above-RHWM load indicates headroom</a:t>
          </a:r>
          <a:endParaRPr lang="en-US" sz="1100" i="1">
            <a:latin typeface="Arial" panose="020B0604020202020204" pitchFamily="34" charset="0"/>
            <a:cs typeface="Arial" panose="020B0604020202020204" pitchFamily="34" charset="0"/>
          </a:endParaRPr>
        </a:p>
      </xdr:txBody>
    </xdr:sp>
    <xdr:clientData/>
  </xdr:twoCellAnchor>
  <xdr:twoCellAnchor>
    <xdr:from>
      <xdr:col>1</xdr:col>
      <xdr:colOff>142875</xdr:colOff>
      <xdr:row>17</xdr:row>
      <xdr:rowOff>9525</xdr:rowOff>
    </xdr:from>
    <xdr:to>
      <xdr:col>4</xdr:col>
      <xdr:colOff>895350</xdr:colOff>
      <xdr:row>18</xdr:row>
      <xdr:rowOff>19050</xdr:rowOff>
    </xdr:to>
    <mc:AlternateContent xmlns:mc="http://schemas.openxmlformats.org/markup-compatibility/2006">
      <mc:Choice xmlns:a14="http://schemas.microsoft.com/office/drawing/2010/main" Requires="a14">
        <xdr:sp macro="" textlink="">
          <xdr:nvSpPr>
            <xdr:cNvPr id="6" name="TextBox 8"/>
            <xdr:cNvSpPr txBox="1"/>
          </xdr:nvSpPr>
          <xdr:spPr>
            <a:xfrm>
              <a:off x="714375" y="5524500"/>
              <a:ext cx="11791950" cy="190500"/>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en-US" sz="1200" b="0" i="1">
                        <a:solidFill>
                          <a:sysClr val="windowText" lastClr="000000"/>
                        </a:solidFill>
                        <a:latin typeface="Cambria Math" panose="02040503050406030204" pitchFamily="18" charset="0"/>
                      </a:rPr>
                      <m:t>𝑃𝐹</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𝐸𝑙𝑖𝑔𝑖𝑏𝑙𝑒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𝑖𝑛</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𝐼𝑛𝑑𝑒𝑥</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𝑌𝑒𝑎𝑟</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𝑇𝑜𝑡𝑎𝑙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𝑅𝑒𝑡𝑎𝑖𝑙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𝐸𝑐𝑜𝑛𝑜𝑚𝑖𝑐</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𝑁𝑒𝑤</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𝐿𝑎𝑟𝑔𝑒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𝑆𝑖𝑛𝑔𝑙𝑒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𝐿𝑜𝑎𝑑𝑠</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𝐷𝑒𝑑𝑖𝑐𝑎𝑡𝑒𝑑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𝑅𝑒𝑠𝑜𝑢𝑟𝑐𝑒𝑠</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𝑅𝑒𝑠𝑜𝑢𝑟𝑐𝑒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𝑅𝑒𝑚𝑜𝑣𝑎𝑙</m:t>
                    </m:r>
                  </m:oMath>
                </m:oMathPara>
              </a14:m>
              <a:endParaRPr lang="en-US" sz="1100" i="1">
                <a:solidFill>
                  <a:sysClr val="windowText" lastClr="000000"/>
                </a:solidFill>
                <a:latin typeface="Arial" panose="020B0604020202020204" pitchFamily="34" charset="0"/>
                <a:cs typeface="Arial" panose="020B0604020202020204" pitchFamily="34" charset="0"/>
              </a:endParaRPr>
            </a:p>
          </xdr:txBody>
        </xdr:sp>
      </mc:Choice>
      <mc:Fallback>
        <xdr:sp macro="" textlink="">
          <xdr:nvSpPr>
            <xdr:cNvPr id="6" name="TextBox 8"/>
            <xdr:cNvSpPr txBox="1"/>
          </xdr:nvSpPr>
          <xdr:spPr>
            <a:xfrm>
              <a:off x="714375" y="5524500"/>
              <a:ext cx="11791950" cy="190500"/>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en-US" sz="1200" b="0" i="1">
                        <a:solidFill>
                          <a:sysClr val="windowText" lastClr="000000"/>
                        </a:solidFill>
                        <a:latin typeface="Cambria Math" panose="02040503050406030204" pitchFamily="18" charset="0"/>
                      </a:rPr>
                      <m:t>𝑃𝐹</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𝐸𝑙𝑖𝑔𝑖𝑏𝑙𝑒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𝑖𝑛</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𝐼𝑛𝑑𝑒𝑥</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𝑌𝑒𝑎𝑟</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𝑇𝑜𝑡𝑎𝑙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𝑅𝑒𝑡𝑎𝑖𝑙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𝐸𝑐𝑜𝑛𝑜𝑚𝑖𝑐</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𝑁𝑒𝑤</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𝐿𝑎𝑟𝑔𝑒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𝑆𝑖𝑛𝑔𝑙𝑒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𝐿𝑜𝑎𝑑𝑠</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𝐷𝑒𝑑𝑖𝑐𝑎𝑡𝑒𝑑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𝑅𝑒𝑠𝑜𝑢𝑟𝑐𝑒𝑠</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𝑅𝑒𝑠𝑜𝑢𝑟𝑐𝑒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𝑅𝑒𝑚𝑜𝑣𝑎𝑙</m:t>
                    </m:r>
                  </m:oMath>
                </m:oMathPara>
              </a14:m>
              <a:endParaRPr lang="en-US" sz="1100" i="1">
                <a:solidFill>
                  <a:sysClr val="windowText" lastClr="000000"/>
                </a:solidFill>
                <a:latin typeface="Arial" panose="020B0604020202020204" pitchFamily="34" charset="0"/>
                <a:cs typeface="Arial" panose="020B0604020202020204" pitchFamily="34" charset="0"/>
              </a:endParaRPr>
            </a:p>
          </xdr:txBody>
        </xdr:sp>
      </mc:Fallback>
    </mc:AlternateContent>
    <xdr:clientData/>
  </xdr:twoCellAnchor>
  <xdr:twoCellAnchor>
    <xdr:from>
      <xdr:col>1</xdr:col>
      <xdr:colOff>123825</xdr:colOff>
      <xdr:row>21</xdr:row>
      <xdr:rowOff>152400</xdr:rowOff>
    </xdr:from>
    <xdr:to>
      <xdr:col>8</xdr:col>
      <xdr:colOff>209550</xdr:colOff>
      <xdr:row>22</xdr:row>
      <xdr:rowOff>161925</xdr:rowOff>
    </xdr:to>
    <mc:AlternateContent xmlns:mc="http://schemas.openxmlformats.org/markup-compatibility/2006">
      <mc:Choice xmlns:a14="http://schemas.microsoft.com/office/drawing/2010/main" Requires="a14">
        <xdr:sp macro="" textlink="">
          <xdr:nvSpPr>
            <xdr:cNvPr id="7" name="TextBox 8"/>
            <xdr:cNvSpPr txBox="1"/>
          </xdr:nvSpPr>
          <xdr:spPr>
            <a:xfrm>
              <a:off x="695325" y="6429375"/>
              <a:ext cx="14897100" cy="190500"/>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en-US" sz="1200" b="0" i="1">
                        <a:solidFill>
                          <a:sysClr val="windowText" lastClr="000000"/>
                        </a:solidFill>
                        <a:latin typeface="Cambria Math" panose="02040503050406030204" pitchFamily="18" charset="0"/>
                      </a:rPr>
                      <m:t>𝑃𝑟𝑜𝑣𝑖𝑑𝑒𝑟</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𝑜𝑓</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𝐶h𝑜𝑖𝑐𝑒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𝐶𝐻𝑊𝑀𝑠</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𝐵𝑎𝑠𝑒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𝐴𝑙𝑙𝑜𝑤𝑎𝑛𝑐𝑒</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𝐻𝑒𝑎𝑑𝑟𝑜𝑜𝑚</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𝐶𝑜𝑛𝑠𝑒𝑟𝑣𝑎𝑡𝑖𝑜𝑛</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𝑁𝑒𝑤</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𝑆𝑝𝑒𝑐𝑖𝑓𝑖𝑒𝑑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𝑅𝑒𝑠𝑜𝑢𝑟𝑐𝑒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𝐺𝑟𝑜𝑤𝑡h</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𝑃𝑟𝑜𝑝𝑜𝑟𝑡𝑖𝑜𝑛𝑎𝑙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𝑆h𝑎𝑟𝑒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oMath>
                </m:oMathPara>
              </a14:m>
              <a:endParaRPr lang="en-US" sz="1050" i="1">
                <a:solidFill>
                  <a:sysClr val="windowText" lastClr="000000"/>
                </a:solidFill>
                <a:latin typeface="Arial" panose="020B0604020202020204" pitchFamily="34" charset="0"/>
                <a:cs typeface="Arial" panose="020B0604020202020204" pitchFamily="34" charset="0"/>
              </a:endParaRPr>
            </a:p>
          </xdr:txBody>
        </xdr:sp>
      </mc:Choice>
      <mc:Fallback>
        <xdr:sp macro="" textlink="">
          <xdr:nvSpPr>
            <xdr:cNvPr id="7" name="TextBox 8"/>
            <xdr:cNvSpPr txBox="1"/>
          </xdr:nvSpPr>
          <xdr:spPr>
            <a:xfrm>
              <a:off x="695325" y="6429375"/>
              <a:ext cx="14897100" cy="190500"/>
            </a:xfrm>
            <a:prstGeom prst="rect">
              <a:avLst/>
            </a:prstGeom>
            <a:noFill/>
            <a:ln>
              <a:noFill/>
            </a:ln>
          </xdr:spPr>
          <xdr:txBody>
            <a:bodyPr wrap="square" lIns="0" tIns="0"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left"/>
                  </m:oMathParaPr>
                  <m:oMath xmlns:m="http://schemas.openxmlformats.org/officeDocument/2006/math">
                    <m:r>
                      <a:rPr lang="en-US" sz="1200" b="0" i="1">
                        <a:solidFill>
                          <a:sysClr val="windowText" lastClr="000000"/>
                        </a:solidFill>
                        <a:latin typeface="Cambria Math" panose="02040503050406030204" pitchFamily="18" charset="0"/>
                      </a:rPr>
                      <m:t>𝑃𝑟𝑜𝑣𝑖𝑑𝑒𝑟</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𝑜𝑓</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𝐶h𝑜𝑖𝑐𝑒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𝐶𝐻𝑊𝑀𝑠</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𝐵𝑎𝑠𝑒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𝐴𝑙𝑙𝑜𝑤𝑎𝑛𝑐𝑒</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𝐻𝑒𝑎𝑑𝑟𝑜𝑜𝑚</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𝐶𝑜𝑛𝑠𝑒𝑟𝑣𝑎𝑡𝑖𝑜𝑛</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𝑁𝑒𝑤</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𝑆𝑝𝑒𝑐𝑖𝑓𝑖𝑒𝑑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𝑅𝑒𝑠𝑜𝑢𝑟𝑐𝑒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𝐿𝑜𝑎𝑑</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𝐺𝑟𝑜𝑤𝑡h</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r>
                      <a:rPr lang="en-US" sz="1200" b="0" i="1">
                        <a:solidFill>
                          <a:sysClr val="windowText" lastClr="000000"/>
                        </a:solidFill>
                        <a:latin typeface="Cambria Math" panose="02040503050406030204" pitchFamily="18" charset="0"/>
                      </a:rPr>
                      <m:t>+</m:t>
                    </m:r>
                    <m:r>
                      <a:rPr lang="en-US" sz="1200" b="0" i="1">
                        <a:solidFill>
                          <a:sysClr val="windowText" lastClr="000000"/>
                        </a:solidFill>
                        <a:latin typeface="Cambria Math" panose="02040503050406030204" pitchFamily="18" charset="0"/>
                      </a:rPr>
                      <m:t>𝑃𝑟𝑜𝑝𝑜𝑟𝑡𝑖𝑜𝑛𝑎𝑙</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𝑆h𝑎𝑟𝑒</m:t>
                    </m:r>
                    <m:r>
                      <a:rPr lang="en-US" sz="1200" b="0" i="1">
                        <a:solidFill>
                          <a:sysClr val="windowText" lastClr="000000"/>
                        </a:solidFill>
                        <a:latin typeface="Cambria Math" panose="02040503050406030204" pitchFamily="18" charset="0"/>
                      </a:rPr>
                      <m:t> </m:t>
                    </m:r>
                    <m:r>
                      <a:rPr lang="en-US" sz="1200" b="0" i="1">
                        <a:solidFill>
                          <a:sysClr val="windowText" lastClr="000000"/>
                        </a:solidFill>
                        <a:latin typeface="Cambria Math" panose="02040503050406030204" pitchFamily="18" charset="0"/>
                      </a:rPr>
                      <m:t>𝐴𝑑𝑗𝑢𝑠𝑡𝑚𝑒𝑛𝑡</m:t>
                    </m:r>
                  </m:oMath>
                </m:oMathPara>
              </a14:m>
              <a:endParaRPr lang="en-US" sz="1050" i="1">
                <a:solidFill>
                  <a:sysClr val="windowText" lastClr="000000"/>
                </a:solidFill>
                <a:latin typeface="Arial" panose="020B0604020202020204" pitchFamily="34" charset="0"/>
                <a:cs typeface="Arial" panose="020B0604020202020204" pitchFamily="34" charset="0"/>
              </a:endParaRPr>
            </a:p>
          </xdr:txBody>
        </xdr:sp>
      </mc:Fallback>
    </mc:AlternateContent>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pwrportal.bud.bpa.gov\orgs\PS-ReqMarketing\poc\RODIssuePapersQPMCMaterials\Provider-of-Choice-CHWM-Calculation-Model-Policy-Decisions-Internal-On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Example Customers"/>
      <sheetName val="Calculation"/>
      <sheetName val="Data"/>
      <sheetName val="Reference Data"/>
      <sheetName val="Proportional Share Calculation"/>
      <sheetName val="Lists"/>
    </sheetNames>
    <sheetDataSet>
      <sheetData sheetId="0"/>
      <sheetData sheetId="1"/>
      <sheetData sheetId="2"/>
      <sheetData sheetId="3"/>
      <sheetData sheetId="4">
        <row r="66">
          <cell r="R66">
            <v>747.54</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ost2028@bpa.gov" TargetMode="External" /><Relationship Id="rId2" Type="http://schemas.openxmlformats.org/officeDocument/2006/relationships/hyperlink" Target="https://www.bpa.gov/-/media/Aep/rates-tariff/bp-24/models-and-datasets-initial-proposal/TRMbd_2024.xlsm" TargetMode="External" /><Relationship Id="rId3" Type="http://schemas.openxmlformats.org/officeDocument/2006/relationships/hyperlink" Target="https://www.bpa.gov/-/media/Aep/rates-tariff/bp-24/models-and-datasets-initial-proposal/TRMbd_2024.xlsm" TargetMode="External" /><Relationship Id="rId4" Type="http://schemas.openxmlformats.org/officeDocument/2006/relationships/hyperlink" Target="https://www.bpa.gov/-/media/Aep/power/regional-dialogue/clark-river-road-letter.pdf" TargetMode="External" /><Relationship Id="rId5" Type="http://schemas.openxmlformats.org/officeDocument/2006/relationships/hyperlink" Target="https://www.bpa.gov/-/media/Aep/rates-tariff/bp-24/models-and-datasets-initial-proposal/TRMbd_2024.xlsm" TargetMode="External" /><Relationship Id="rId6" Type="http://schemas.openxmlformats.org/officeDocument/2006/relationships/hyperlink" Target="https://www.bpa.gov/-/media/Aep/rates-tariff/rhwm/FY-2024-2025-RHWM-Process/Final-2024-RHWM-Outputs-08312022.xlsx" TargetMode="External" /><Relationship Id="rId7" Type="http://schemas.openxmlformats.org/officeDocument/2006/relationships/hyperlink" Target="https://www.bpa.gov/-/media/Aep/rates-tariff/bp-24/models-and-datasets-initial-proposal/TRMbd_2024.xlsm"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1"/>
  <sheetViews>
    <sheetView showGridLines="0" tabSelected="1" zoomScale="90" zoomScaleNormal="90" workbookViewId="0" topLeftCell="A1"/>
  </sheetViews>
  <sheetFormatPr defaultColWidth="8.57421875" defaultRowHeight="15"/>
  <cols>
    <col min="1" max="1" width="8.57421875" style="1" customWidth="1"/>
    <col min="2" max="2" width="36.421875" style="1" customWidth="1"/>
    <col min="3" max="3" width="85.57421875" style="1" customWidth="1"/>
    <col min="4" max="4" width="43.57421875" style="1" customWidth="1"/>
    <col min="5" max="5" width="26.57421875" style="1" customWidth="1"/>
    <col min="6" max="6" width="12.8515625" style="1" customWidth="1"/>
    <col min="7" max="16384" width="8.57421875" style="1" customWidth="1"/>
  </cols>
  <sheetData>
    <row r="1" ht="68.75" customHeight="1"/>
    <row r="2" ht="25.4" customHeight="1">
      <c r="B2" s="29" t="s">
        <v>157</v>
      </c>
    </row>
    <row r="3" spans="2:3" ht="15">
      <c r="B3" s="2" t="s">
        <v>158</v>
      </c>
      <c r="C3" s="30" t="s">
        <v>159</v>
      </c>
    </row>
    <row r="4" spans="2:3" ht="15">
      <c r="B4" s="2" t="s">
        <v>160</v>
      </c>
      <c r="C4" s="76">
        <v>45372</v>
      </c>
    </row>
    <row r="5" ht="15">
      <c r="B5" s="30"/>
    </row>
    <row r="6" ht="16" thickBot="1">
      <c r="B6" s="31" t="s">
        <v>161</v>
      </c>
    </row>
    <row r="7" spans="2:7" ht="61.5" customHeight="1" thickBot="1">
      <c r="B7" s="150" t="s">
        <v>236</v>
      </c>
      <c r="C7" s="151"/>
      <c r="D7" s="151"/>
      <c r="E7" s="152"/>
      <c r="F7" s="32"/>
      <c r="G7" s="32"/>
    </row>
    <row r="8" spans="2:7" ht="15.5">
      <c r="B8" s="33"/>
      <c r="C8" s="33"/>
      <c r="D8" s="33"/>
      <c r="E8" s="33"/>
      <c r="F8" s="32"/>
      <c r="G8" s="32"/>
    </row>
    <row r="9" spans="2:7" ht="16" thickBot="1">
      <c r="B9" s="31" t="s">
        <v>162</v>
      </c>
      <c r="C9" s="33"/>
      <c r="D9" s="33"/>
      <c r="E9" s="33"/>
      <c r="F9" s="32"/>
      <c r="G9" s="32"/>
    </row>
    <row r="10" spans="2:7" ht="16" thickBot="1">
      <c r="B10" s="34" t="s">
        <v>163</v>
      </c>
      <c r="C10" s="153" t="s">
        <v>164</v>
      </c>
      <c r="D10" s="154"/>
      <c r="E10" s="33"/>
      <c r="F10" s="32"/>
      <c r="G10" s="32"/>
    </row>
    <row r="11" spans="2:7" ht="31.25" customHeight="1">
      <c r="B11" s="35" t="s">
        <v>165</v>
      </c>
      <c r="C11" s="155" t="s">
        <v>197</v>
      </c>
      <c r="D11" s="156"/>
      <c r="E11" s="33"/>
      <c r="F11" s="32"/>
      <c r="G11" s="32"/>
    </row>
    <row r="12" spans="2:7" ht="46.5" customHeight="1">
      <c r="B12" s="36" t="s">
        <v>166</v>
      </c>
      <c r="C12" s="157" t="s">
        <v>242</v>
      </c>
      <c r="D12" s="158"/>
      <c r="E12" s="33"/>
      <c r="F12" s="32"/>
      <c r="G12" s="32"/>
    </row>
    <row r="13" spans="2:7" ht="15.5">
      <c r="B13" s="36" t="s">
        <v>204</v>
      </c>
      <c r="C13" s="157" t="s">
        <v>215</v>
      </c>
      <c r="D13" s="158"/>
      <c r="E13" s="33"/>
      <c r="F13" s="32"/>
      <c r="G13" s="32"/>
    </row>
    <row r="14" spans="2:7" ht="31.5" customHeight="1" thickBot="1">
      <c r="B14" s="37" t="s">
        <v>194</v>
      </c>
      <c r="C14" s="147" t="s">
        <v>195</v>
      </c>
      <c r="D14" s="148"/>
      <c r="E14" s="33"/>
      <c r="F14" s="32"/>
      <c r="G14" s="32"/>
    </row>
    <row r="15" spans="2:7" ht="18" customHeight="1">
      <c r="B15" s="54"/>
      <c r="C15" s="33"/>
      <c r="D15" s="33"/>
      <c r="E15" s="33"/>
      <c r="F15" s="32"/>
      <c r="G15" s="32"/>
    </row>
    <row r="16" ht="16" thickBot="1">
      <c r="B16" s="31" t="s">
        <v>198</v>
      </c>
    </row>
    <row r="17" spans="2:6" ht="15">
      <c r="B17" s="38"/>
      <c r="C17" s="39"/>
      <c r="D17" s="39"/>
      <c r="E17" s="39"/>
      <c r="F17" s="40"/>
    </row>
    <row r="18" spans="2:6" ht="14.25">
      <c r="B18" s="42"/>
      <c r="C18" s="78"/>
      <c r="D18" s="78"/>
      <c r="E18" s="78"/>
      <c r="F18" s="43"/>
    </row>
    <row r="19" spans="2:6" ht="15" thickBot="1">
      <c r="B19" s="44"/>
      <c r="C19" s="45"/>
      <c r="D19" s="45"/>
      <c r="E19" s="45"/>
      <c r="F19" s="46"/>
    </row>
    <row r="21" ht="16" thickBot="1">
      <c r="B21" s="62" t="s">
        <v>167</v>
      </c>
    </row>
    <row r="22" spans="1:7" ht="14.25">
      <c r="A22" s="57"/>
      <c r="B22" s="38"/>
      <c r="C22" s="39"/>
      <c r="D22" s="39"/>
      <c r="E22" s="39"/>
      <c r="F22" s="40"/>
      <c r="G22" s="41"/>
    </row>
    <row r="23" spans="2:7" ht="26" customHeight="1" thickBot="1">
      <c r="B23" s="44"/>
      <c r="C23" s="45"/>
      <c r="D23" s="45"/>
      <c r="E23" s="45"/>
      <c r="F23" s="46"/>
      <c r="G23" s="41"/>
    </row>
    <row r="24" spans="2:7" ht="13.25" customHeight="1">
      <c r="B24" s="41"/>
      <c r="C24" s="41"/>
      <c r="D24" s="41"/>
      <c r="E24" s="41"/>
      <c r="F24" s="41"/>
      <c r="G24" s="41"/>
    </row>
    <row r="25" spans="2:7" ht="26" customHeight="1" thickBot="1">
      <c r="B25" s="31" t="s">
        <v>199</v>
      </c>
      <c r="C25" s="41"/>
      <c r="D25" s="41"/>
      <c r="E25" s="41"/>
      <c r="F25" s="41"/>
      <c r="G25" s="41"/>
    </row>
    <row r="26" spans="2:8" ht="26" customHeight="1">
      <c r="B26" s="38"/>
      <c r="C26" s="39"/>
      <c r="D26" s="39"/>
      <c r="E26" s="39"/>
      <c r="F26" s="40"/>
      <c r="G26" s="41"/>
      <c r="H26" s="41"/>
    </row>
    <row r="27" spans="2:8" ht="17.15" customHeight="1" thickBot="1">
      <c r="B27" s="44"/>
      <c r="C27" s="45"/>
      <c r="D27" s="45"/>
      <c r="E27" s="45"/>
      <c r="F27" s="46"/>
      <c r="G27" s="41"/>
      <c r="H27" s="41"/>
    </row>
    <row r="28" spans="2:7" ht="17.15" customHeight="1">
      <c r="B28" s="41"/>
      <c r="C28" s="41"/>
      <c r="D28" s="41"/>
      <c r="E28" s="41"/>
      <c r="F28" s="41"/>
      <c r="G28" s="41"/>
    </row>
    <row r="29" spans="2:7" ht="14.25">
      <c r="B29" s="41"/>
      <c r="C29" s="41"/>
      <c r="D29" s="41"/>
      <c r="E29" s="41"/>
      <c r="F29" s="41"/>
      <c r="G29" s="41"/>
    </row>
    <row r="30" spans="2:7" ht="15">
      <c r="B30" s="41"/>
      <c r="C30" s="41"/>
      <c r="D30" s="41"/>
      <c r="E30" s="41"/>
      <c r="F30" s="41"/>
      <c r="G30" s="41"/>
    </row>
    <row r="31" ht="16" thickBot="1">
      <c r="B31" s="31" t="s">
        <v>168</v>
      </c>
    </row>
    <row r="32" spans="2:8" ht="16" thickBot="1">
      <c r="B32" s="34" t="s">
        <v>169</v>
      </c>
      <c r="C32" s="47" t="s">
        <v>170</v>
      </c>
      <c r="D32" s="48" t="s">
        <v>171</v>
      </c>
      <c r="E32" s="48" t="s">
        <v>172</v>
      </c>
      <c r="F32" s="149"/>
      <c r="G32" s="149"/>
      <c r="H32" s="41"/>
    </row>
    <row r="33" spans="2:8" ht="31">
      <c r="B33" s="138" t="s">
        <v>188</v>
      </c>
      <c r="C33" s="139" t="s">
        <v>231</v>
      </c>
      <c r="D33" s="140" t="s">
        <v>173</v>
      </c>
      <c r="E33" s="141" t="s">
        <v>173</v>
      </c>
      <c r="F33" s="49"/>
      <c r="G33" s="49"/>
      <c r="H33" s="41"/>
    </row>
    <row r="34" spans="2:8" ht="46.5">
      <c r="B34" s="68" t="s">
        <v>209</v>
      </c>
      <c r="C34" s="79" t="s">
        <v>234</v>
      </c>
      <c r="D34" s="69" t="s">
        <v>173</v>
      </c>
      <c r="E34" s="70" t="s">
        <v>173</v>
      </c>
      <c r="F34" s="49"/>
      <c r="G34" s="49"/>
      <c r="H34" s="41"/>
    </row>
    <row r="35" spans="2:8" ht="46.5">
      <c r="B35" s="68" t="s">
        <v>191</v>
      </c>
      <c r="C35" s="79" t="s">
        <v>200</v>
      </c>
      <c r="D35" s="69" t="s">
        <v>173</v>
      </c>
      <c r="E35" s="70" t="s">
        <v>173</v>
      </c>
      <c r="F35" s="49"/>
      <c r="G35" s="49"/>
      <c r="H35" s="41"/>
    </row>
    <row r="36" spans="2:8" ht="46.5">
      <c r="B36" s="68" t="s">
        <v>174</v>
      </c>
      <c r="C36" s="79" t="s">
        <v>218</v>
      </c>
      <c r="D36" s="69" t="s">
        <v>173</v>
      </c>
      <c r="E36" s="70" t="s">
        <v>173</v>
      </c>
      <c r="F36" s="49"/>
      <c r="G36" s="49"/>
      <c r="H36" s="41"/>
    </row>
    <row r="37" spans="1:10" ht="46.5">
      <c r="A37" s="56"/>
      <c r="B37" s="72" t="s">
        <v>175</v>
      </c>
      <c r="C37" s="77" t="s">
        <v>219</v>
      </c>
      <c r="D37" s="71" t="s">
        <v>181</v>
      </c>
      <c r="E37" s="70" t="s">
        <v>176</v>
      </c>
      <c r="F37" s="49"/>
      <c r="G37" s="51"/>
      <c r="H37" s="51"/>
      <c r="I37" s="51"/>
      <c r="J37" s="51"/>
    </row>
    <row r="38" spans="1:8" ht="62">
      <c r="A38" s="56"/>
      <c r="B38" s="72" t="s">
        <v>179</v>
      </c>
      <c r="C38" s="77" t="s">
        <v>216</v>
      </c>
      <c r="D38" s="71" t="s">
        <v>181</v>
      </c>
      <c r="E38" s="70" t="s">
        <v>180</v>
      </c>
      <c r="F38" s="49"/>
      <c r="G38" s="49"/>
      <c r="H38" s="41"/>
    </row>
    <row r="39" spans="1:8" ht="46.5">
      <c r="A39" s="56"/>
      <c r="B39" s="72" t="s">
        <v>177</v>
      </c>
      <c r="C39" s="79" t="s">
        <v>237</v>
      </c>
      <c r="D39" s="71" t="s">
        <v>181</v>
      </c>
      <c r="E39" s="70" t="s">
        <v>178</v>
      </c>
      <c r="F39" s="49"/>
      <c r="G39" s="50"/>
      <c r="H39" s="41"/>
    </row>
    <row r="40" spans="1:8" ht="139.5">
      <c r="A40" s="56"/>
      <c r="B40" s="72" t="s">
        <v>214</v>
      </c>
      <c r="C40" s="77" t="s">
        <v>235</v>
      </c>
      <c r="D40" s="71" t="s">
        <v>183</v>
      </c>
      <c r="E40" s="70" t="s">
        <v>173</v>
      </c>
      <c r="F40" s="49"/>
      <c r="G40" s="49"/>
      <c r="H40" s="41"/>
    </row>
    <row r="41" spans="1:8" ht="46.5">
      <c r="A41" s="56"/>
      <c r="B41" s="72" t="s">
        <v>187</v>
      </c>
      <c r="C41" s="77" t="s">
        <v>232</v>
      </c>
      <c r="D41" s="71" t="s">
        <v>205</v>
      </c>
      <c r="E41" s="70" t="s">
        <v>206</v>
      </c>
      <c r="F41" s="49"/>
      <c r="G41" s="49"/>
      <c r="H41" s="41"/>
    </row>
    <row r="42" spans="1:8" ht="50.4" customHeight="1">
      <c r="A42" s="56"/>
      <c r="B42" s="72" t="s">
        <v>182</v>
      </c>
      <c r="C42" s="77" t="s">
        <v>210</v>
      </c>
      <c r="D42" s="73" t="s">
        <v>173</v>
      </c>
      <c r="E42" s="70" t="s">
        <v>173</v>
      </c>
      <c r="F42" s="49"/>
      <c r="G42" s="49"/>
      <c r="H42" s="41"/>
    </row>
    <row r="43" spans="1:8" ht="263.5">
      <c r="A43" s="56"/>
      <c r="B43" s="68" t="s">
        <v>0</v>
      </c>
      <c r="C43" s="77" t="s">
        <v>220</v>
      </c>
      <c r="D43" s="77" t="s">
        <v>217</v>
      </c>
      <c r="E43" s="121" t="s">
        <v>173</v>
      </c>
      <c r="F43" s="49"/>
      <c r="G43" s="52"/>
      <c r="H43" s="41"/>
    </row>
    <row r="44" spans="1:8" ht="77.5">
      <c r="A44" s="56"/>
      <c r="B44" s="122" t="s">
        <v>189</v>
      </c>
      <c r="C44" s="79" t="s">
        <v>238</v>
      </c>
      <c r="D44" s="71" t="s">
        <v>181</v>
      </c>
      <c r="E44" s="70" t="s">
        <v>178</v>
      </c>
      <c r="F44" s="49"/>
      <c r="G44" s="52"/>
      <c r="H44" s="41"/>
    </row>
    <row r="45" spans="1:8" ht="62">
      <c r="A45" s="56"/>
      <c r="B45" s="118" t="s">
        <v>151</v>
      </c>
      <c r="C45" s="117" t="s">
        <v>211</v>
      </c>
      <c r="D45" s="74" t="s">
        <v>173</v>
      </c>
      <c r="E45" s="75" t="s">
        <v>173</v>
      </c>
      <c r="F45" s="49"/>
      <c r="G45" s="52"/>
      <c r="H45" s="41"/>
    </row>
    <row r="46" spans="1:8" ht="108.5">
      <c r="A46" s="56"/>
      <c r="B46" s="68" t="s">
        <v>192</v>
      </c>
      <c r="C46" s="77" t="s">
        <v>233</v>
      </c>
      <c r="D46" s="80" t="s">
        <v>201</v>
      </c>
      <c r="E46" s="70" t="s">
        <v>173</v>
      </c>
      <c r="F46" s="53"/>
      <c r="G46" s="53"/>
      <c r="H46" s="41"/>
    </row>
    <row r="47" spans="2:8" ht="15.5">
      <c r="B47" s="127" t="s">
        <v>221</v>
      </c>
      <c r="C47" s="128"/>
      <c r="D47" s="128"/>
      <c r="E47" s="129"/>
      <c r="F47" s="41"/>
      <c r="G47" s="41"/>
      <c r="H47" s="41"/>
    </row>
    <row r="48" spans="2:8" ht="93">
      <c r="B48" s="123" t="s">
        <v>222</v>
      </c>
      <c r="C48" s="124" t="s">
        <v>239</v>
      </c>
      <c r="D48" s="125" t="s">
        <v>173</v>
      </c>
      <c r="E48" s="126" t="s">
        <v>173</v>
      </c>
      <c r="F48" s="41"/>
      <c r="G48" s="41"/>
      <c r="H48" s="41"/>
    </row>
    <row r="49" spans="2:8" ht="108.5">
      <c r="B49" s="130" t="s">
        <v>212</v>
      </c>
      <c r="C49" s="142" t="s">
        <v>240</v>
      </c>
      <c r="D49" s="132" t="s">
        <v>173</v>
      </c>
      <c r="E49" s="133" t="s">
        <v>173</v>
      </c>
      <c r="F49" s="41"/>
      <c r="G49" s="41"/>
      <c r="H49" s="41"/>
    </row>
    <row r="50" spans="2:5" ht="46.5">
      <c r="B50" s="130" t="s">
        <v>213</v>
      </c>
      <c r="C50" s="131" t="s">
        <v>223</v>
      </c>
      <c r="D50" s="132" t="s">
        <v>173</v>
      </c>
      <c r="E50" s="133" t="s">
        <v>173</v>
      </c>
    </row>
    <row r="51" spans="2:5" ht="124.5" thickBot="1">
      <c r="B51" s="143" t="s">
        <v>241</v>
      </c>
      <c r="C51" s="146" t="s">
        <v>243</v>
      </c>
      <c r="D51" s="144" t="s">
        <v>173</v>
      </c>
      <c r="E51" s="145" t="s">
        <v>173</v>
      </c>
    </row>
  </sheetData>
  <mergeCells count="7">
    <mergeCell ref="C14:D14"/>
    <mergeCell ref="F32:G32"/>
    <mergeCell ref="B7:E7"/>
    <mergeCell ref="C10:D10"/>
    <mergeCell ref="C11:D11"/>
    <mergeCell ref="C12:D12"/>
    <mergeCell ref="C13:D13"/>
  </mergeCells>
  <hyperlinks>
    <hyperlink ref="C3" r:id="rId1" display="mailto:post2028@bpa.gov"/>
    <hyperlink ref="B11" location="Info!A1" display="Info"/>
    <hyperlink ref="B12" location="Calculation!A1" display="Calculation"/>
    <hyperlink ref="D37" r:id="rId2" display="https://www.bpa.gov/-/media/Aep/rates-tariff/bp-24/models-and-datasets-initial-proposal/TRMbd_2024.xlsm"/>
    <hyperlink ref="D39" r:id="rId3" display="https://www.bpa.gov/-/media/Aep/rates-tariff/bp-24/models-and-datasets-initial-proposal/TRMbd_2024.xlsm"/>
    <hyperlink ref="D40" r:id="rId4" display="https://www.bpa.gov/-/media/Aep/power/regional-dialogue/clark-river-road-letter.pdf"/>
    <hyperlink ref="B14" location="'Proportional Share Calculation'!A1" display="Proportional Share Calculation"/>
    <hyperlink ref="D38" r:id="rId5" display="https://www.bpa.gov/-/media/Aep/rates-tariff/bp-24/models-and-datasets-initial-proposal/TRMbd_2024.xlsm"/>
    <hyperlink ref="D41" r:id="rId6" display="https://www.bpa.gov/-/media/Aep/rates-tariff/rhwm/FY-2024-2025-RHWM-Process/Final-2024-RHWM-Outputs-08312022.xlsx"/>
    <hyperlink ref="B13" location="'Conservation Data'!A1" display="Conservation Data"/>
    <hyperlink ref="D44" r:id="rId7" display="https://www.bpa.gov/-/media/Aep/rates-tariff/bp-24/models-and-datasets-initial-proposal/TRMbd_2024.xlsm"/>
  </hyperlinks>
  <printOptions/>
  <pageMargins left="0.7" right="0.7" top="0.75" bottom="0.75" header="0.3" footer="0.3"/>
  <pageSetup horizontalDpi="600" verticalDpi="600" orientation="portrait" r:id="rId9"/>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workbookViewId="0" topLeftCell="A1">
      <pane xSplit="2" ySplit="3" topLeftCell="C4" activePane="bottomRight" state="frozen"/>
      <selection pane="topRight" activeCell="C1" sqref="C1"/>
      <selection pane="bottomLeft" activeCell="A8" sqref="A8"/>
      <selection pane="bottomRight" activeCell="B4" sqref="B4"/>
    </sheetView>
  </sheetViews>
  <sheetFormatPr defaultColWidth="8.57421875" defaultRowHeight="15"/>
  <cols>
    <col min="1" max="1" width="8.57421875" style="1" bestFit="1" customWidth="1"/>
    <col min="2" max="2" width="35.57421875" style="1" bestFit="1" customWidth="1"/>
    <col min="3" max="10" width="13.57421875" style="1" customWidth="1"/>
    <col min="11" max="16" width="17.57421875" style="1" customWidth="1"/>
    <col min="17" max="18" width="16.421875" style="1" customWidth="1"/>
    <col min="19" max="16384" width="8.57421875" style="1" customWidth="1"/>
  </cols>
  <sheetData>
    <row r="1" spans="1:18" s="2" customFormat="1" ht="15" customHeight="1" thickBot="1">
      <c r="A1" s="134"/>
      <c r="B1" s="55"/>
      <c r="C1" s="164" t="s">
        <v>224</v>
      </c>
      <c r="D1" s="165"/>
      <c r="E1" s="165"/>
      <c r="F1" s="165"/>
      <c r="G1" s="165"/>
      <c r="H1" s="165"/>
      <c r="I1" s="165"/>
      <c r="J1" s="165"/>
      <c r="K1" s="159" t="s">
        <v>152</v>
      </c>
      <c r="L1" s="160"/>
      <c r="M1" s="160"/>
      <c r="N1" s="160"/>
      <c r="O1" s="160"/>
      <c r="P1" s="160"/>
      <c r="Q1" s="160"/>
      <c r="R1" s="161"/>
    </row>
    <row r="2" spans="1:18" s="2" customFormat="1" ht="15" customHeight="1" thickBot="1">
      <c r="A2" s="134"/>
      <c r="B2" s="55" t="s">
        <v>156</v>
      </c>
      <c r="C2" s="166" t="s">
        <v>185</v>
      </c>
      <c r="D2" s="168" t="s">
        <v>191</v>
      </c>
      <c r="E2" s="168" t="s">
        <v>186</v>
      </c>
      <c r="F2" s="162" t="s">
        <v>147</v>
      </c>
      <c r="G2" s="162"/>
      <c r="H2" s="162"/>
      <c r="I2" s="163"/>
      <c r="J2" s="170" t="s">
        <v>184</v>
      </c>
      <c r="K2" s="166" t="s">
        <v>225</v>
      </c>
      <c r="L2" s="168" t="s">
        <v>226</v>
      </c>
      <c r="M2" s="168" t="s">
        <v>227</v>
      </c>
      <c r="N2" s="168" t="s">
        <v>228</v>
      </c>
      <c r="O2" s="168" t="s">
        <v>229</v>
      </c>
      <c r="P2" s="172" t="s">
        <v>230</v>
      </c>
      <c r="Q2" s="174" t="s">
        <v>153</v>
      </c>
      <c r="R2" s="176" t="s">
        <v>196</v>
      </c>
    </row>
    <row r="3" spans="1:18" s="2" customFormat="1" ht="56.5" thickBot="1">
      <c r="A3" s="15" t="s">
        <v>2</v>
      </c>
      <c r="B3" s="26" t="s">
        <v>3</v>
      </c>
      <c r="C3" s="167"/>
      <c r="D3" s="169"/>
      <c r="E3" s="169"/>
      <c r="F3" s="135" t="s">
        <v>148</v>
      </c>
      <c r="G3" s="136" t="s">
        <v>145</v>
      </c>
      <c r="H3" s="136" t="s">
        <v>150</v>
      </c>
      <c r="I3" s="137" t="s">
        <v>149</v>
      </c>
      <c r="J3" s="171"/>
      <c r="K3" s="167"/>
      <c r="L3" s="169"/>
      <c r="M3" s="169"/>
      <c r="N3" s="169"/>
      <c r="O3" s="169"/>
      <c r="P3" s="173"/>
      <c r="Q3" s="175"/>
      <c r="R3" s="177"/>
    </row>
    <row r="4" spans="1:21" ht="15">
      <c r="A4" s="6">
        <v>10015</v>
      </c>
      <c r="B4" s="11" t="s">
        <v>4</v>
      </c>
      <c r="C4" s="17">
        <v>0.549315296803653</v>
      </c>
      <c r="D4" s="22">
        <v>0</v>
      </c>
      <c r="E4" s="8">
        <v>0</v>
      </c>
      <c r="F4" s="9">
        <v>0</v>
      </c>
      <c r="G4" s="8">
        <v>0</v>
      </c>
      <c r="H4" s="9">
        <v>0</v>
      </c>
      <c r="I4" s="108">
        <v>0</v>
      </c>
      <c r="J4" s="24">
        <f aca="true" t="shared" si="0" ref="J4:J67">IF((C4+D4-SUM(E4:H4)+I4)&gt;0,C4+D4-SUM(E4:H4)+I4,0)</f>
        <v>0.549315296803653</v>
      </c>
      <c r="K4" s="17">
        <v>0.573</v>
      </c>
      <c r="L4" s="8">
        <f aca="true" t="shared" si="1" ref="L4:L67">IF(K4&gt;J4,J4-K4,0)</f>
        <v>-0.023684703196346968</v>
      </c>
      <c r="M4" s="8">
        <f>'Conservation Data'!J3*0.5</f>
        <v>0</v>
      </c>
      <c r="N4" s="8">
        <f aca="true" t="shared" si="2" ref="N4:N67">H4*0.5</f>
        <v>0</v>
      </c>
      <c r="O4" s="9">
        <f aca="true" t="shared" si="3" ref="O4:O67">IF(J4&gt;K4,(J4-K4)*0.25,0)</f>
        <v>0</v>
      </c>
      <c r="P4" s="22">
        <f>'Proportional Share Calculation'!E4</f>
        <v>0.013211438950608674</v>
      </c>
      <c r="Q4" s="114">
        <f aca="true" t="shared" si="4" ref="Q4:Q34">SUM(K4:P4)</f>
        <v>0.5625267357542617</v>
      </c>
      <c r="R4" s="10">
        <f aca="true" t="shared" si="5" ref="R4:R34">J4-Q4</f>
        <v>-0.013211438950608723</v>
      </c>
      <c r="T4" s="119"/>
      <c r="U4" s="120"/>
    </row>
    <row r="5" spans="1:21" ht="15">
      <c r="A5" s="6">
        <v>10024</v>
      </c>
      <c r="B5" s="11" t="s">
        <v>5</v>
      </c>
      <c r="C5" s="17">
        <v>221.696140981735</v>
      </c>
      <c r="D5" s="22">
        <v>0</v>
      </c>
      <c r="E5" s="8">
        <v>0</v>
      </c>
      <c r="F5" s="9">
        <v>0.9188356164383562</v>
      </c>
      <c r="G5" s="8">
        <v>0</v>
      </c>
      <c r="H5" s="9">
        <v>0</v>
      </c>
      <c r="I5" s="108">
        <v>0</v>
      </c>
      <c r="J5" s="24">
        <f t="shared" si="0"/>
        <v>220.77730536529666</v>
      </c>
      <c r="K5" s="17">
        <v>200.923</v>
      </c>
      <c r="L5" s="8">
        <f t="shared" si="1"/>
        <v>0</v>
      </c>
      <c r="M5" s="8">
        <f>'Conservation Data'!J4*0.5</f>
        <v>1.4252020014000009</v>
      </c>
      <c r="N5" s="8">
        <f t="shared" si="2"/>
        <v>0</v>
      </c>
      <c r="O5" s="9">
        <f t="shared" si="3"/>
        <v>4.963576341324163</v>
      </c>
      <c r="P5" s="22">
        <f>'Proportional Share Calculation'!E5</f>
        <v>4.986001517259775</v>
      </c>
      <c r="Q5" s="114">
        <f t="shared" si="4"/>
        <v>212.29777985998396</v>
      </c>
      <c r="R5" s="10">
        <f t="shared" si="5"/>
        <v>8.479525505312694</v>
      </c>
      <c r="T5" s="119"/>
      <c r="U5" s="120"/>
    </row>
    <row r="6" spans="1:21" ht="15">
      <c r="A6" s="6">
        <v>10025</v>
      </c>
      <c r="B6" s="11" t="s">
        <v>6</v>
      </c>
      <c r="C6" s="17">
        <v>75.2008699771689</v>
      </c>
      <c r="D6" s="22">
        <v>0</v>
      </c>
      <c r="E6" s="8">
        <v>0</v>
      </c>
      <c r="F6" s="9">
        <v>0</v>
      </c>
      <c r="G6" s="8">
        <v>0</v>
      </c>
      <c r="H6" s="9">
        <v>0</v>
      </c>
      <c r="I6" s="108">
        <v>0</v>
      </c>
      <c r="J6" s="24">
        <f t="shared" si="0"/>
        <v>75.2008699771689</v>
      </c>
      <c r="K6" s="17">
        <v>59.659</v>
      </c>
      <c r="L6" s="8">
        <f t="shared" si="1"/>
        <v>0</v>
      </c>
      <c r="M6" s="8">
        <f>'Conservation Data'!J5*0.5</f>
        <v>0.5642277494691779</v>
      </c>
      <c r="N6" s="8">
        <f t="shared" si="2"/>
        <v>0</v>
      </c>
      <c r="O6" s="9">
        <f t="shared" si="3"/>
        <v>3.885467494292227</v>
      </c>
      <c r="P6" s="22">
        <f>'Proportional Share Calculation'!E6</f>
        <v>1.5418615107652287</v>
      </c>
      <c r="Q6" s="114">
        <f t="shared" si="4"/>
        <v>65.65055675452663</v>
      </c>
      <c r="R6" s="10">
        <f t="shared" si="5"/>
        <v>9.550313222642274</v>
      </c>
      <c r="T6" s="119"/>
      <c r="U6" s="120"/>
    </row>
    <row r="7" spans="1:21" ht="15">
      <c r="A7" s="6">
        <v>10027</v>
      </c>
      <c r="B7" s="11" t="s">
        <v>7</v>
      </c>
      <c r="C7" s="17">
        <v>69.9483457762557</v>
      </c>
      <c r="D7" s="22">
        <v>0</v>
      </c>
      <c r="E7" s="8">
        <v>0</v>
      </c>
      <c r="F7" s="9">
        <v>0</v>
      </c>
      <c r="G7" s="8">
        <v>0</v>
      </c>
      <c r="H7" s="9">
        <v>0</v>
      </c>
      <c r="I7" s="108">
        <v>0</v>
      </c>
      <c r="J7" s="24">
        <f t="shared" si="0"/>
        <v>69.9483457762557</v>
      </c>
      <c r="K7" s="17">
        <v>61.194</v>
      </c>
      <c r="L7" s="8">
        <f t="shared" si="1"/>
        <v>0</v>
      </c>
      <c r="M7" s="8">
        <f>'Conservation Data'!J6*0.5</f>
        <v>0.025006324149771688</v>
      </c>
      <c r="N7" s="8">
        <f t="shared" si="2"/>
        <v>0</v>
      </c>
      <c r="O7" s="9">
        <f t="shared" si="3"/>
        <v>2.188586444063926</v>
      </c>
      <c r="P7" s="22">
        <f>'Proportional Share Calculation'!E7</f>
        <v>1.524999477962363</v>
      </c>
      <c r="Q7" s="114">
        <f t="shared" si="4"/>
        <v>64.93259224617607</v>
      </c>
      <c r="R7" s="10">
        <f t="shared" si="5"/>
        <v>5.015753530079635</v>
      </c>
      <c r="T7" s="119"/>
      <c r="U7" s="120"/>
    </row>
    <row r="8" spans="1:21" ht="15">
      <c r="A8" s="6">
        <v>10029</v>
      </c>
      <c r="B8" s="11" t="s">
        <v>8</v>
      </c>
      <c r="C8" s="17">
        <v>3.91</v>
      </c>
      <c r="D8" s="22">
        <v>0</v>
      </c>
      <c r="E8" s="8">
        <v>0</v>
      </c>
      <c r="F8" s="9">
        <v>0</v>
      </c>
      <c r="G8" s="8">
        <v>0</v>
      </c>
      <c r="H8" s="9">
        <v>0</v>
      </c>
      <c r="I8" s="108">
        <v>0</v>
      </c>
      <c r="J8" s="24">
        <f t="shared" si="0"/>
        <v>3.91</v>
      </c>
      <c r="K8" s="17">
        <v>17.616</v>
      </c>
      <c r="L8" s="8">
        <f t="shared" si="1"/>
        <v>-13.706</v>
      </c>
      <c r="M8" s="8">
        <f>'Conservation Data'!J7*0.5</f>
        <v>0</v>
      </c>
      <c r="N8" s="8">
        <f t="shared" si="2"/>
        <v>0</v>
      </c>
      <c r="O8" s="9">
        <f t="shared" si="3"/>
        <v>0</v>
      </c>
      <c r="P8" s="22">
        <f>'Proportional Share Calculation'!E8</f>
        <v>0.09403839033330992</v>
      </c>
      <c r="Q8" s="114">
        <f t="shared" si="4"/>
        <v>4.00403839033331</v>
      </c>
      <c r="R8" s="10">
        <f t="shared" si="5"/>
        <v>-0.09403839033330996</v>
      </c>
      <c r="T8" s="119"/>
      <c r="U8" s="120"/>
    </row>
    <row r="9" spans="1:21" ht="15">
      <c r="A9" s="6">
        <v>10044</v>
      </c>
      <c r="B9" s="11" t="s">
        <v>9</v>
      </c>
      <c r="C9" s="17">
        <v>22.5338989726027</v>
      </c>
      <c r="D9" s="22">
        <v>0</v>
      </c>
      <c r="E9" s="8">
        <v>0</v>
      </c>
      <c r="F9" s="9">
        <v>0</v>
      </c>
      <c r="G9" s="8">
        <v>0</v>
      </c>
      <c r="H9" s="9">
        <v>0</v>
      </c>
      <c r="I9" s="108">
        <v>0</v>
      </c>
      <c r="J9" s="24">
        <f t="shared" si="0"/>
        <v>22.5338989726027</v>
      </c>
      <c r="K9" s="17">
        <v>20.309</v>
      </c>
      <c r="L9" s="8">
        <f t="shared" si="1"/>
        <v>0</v>
      </c>
      <c r="M9" s="8">
        <f>'Conservation Data'!J8*0.5</f>
        <v>0</v>
      </c>
      <c r="N9" s="8">
        <f t="shared" si="2"/>
        <v>0</v>
      </c>
      <c r="O9" s="9">
        <f t="shared" si="3"/>
        <v>0.5562247431506746</v>
      </c>
      <c r="P9" s="22">
        <f>'Proportional Share Calculation'!E9</f>
        <v>0.5018240789740767</v>
      </c>
      <c r="Q9" s="114">
        <f t="shared" si="4"/>
        <v>21.367048822124755</v>
      </c>
      <c r="R9" s="10">
        <f t="shared" si="5"/>
        <v>1.166850150477945</v>
      </c>
      <c r="T9" s="119"/>
      <c r="U9" s="120"/>
    </row>
    <row r="10" spans="1:21" ht="15">
      <c r="A10" s="6">
        <v>10046</v>
      </c>
      <c r="B10" s="11" t="s">
        <v>10</v>
      </c>
      <c r="C10" s="17">
        <v>100.081</v>
      </c>
      <c r="D10" s="22">
        <v>0</v>
      </c>
      <c r="E10" s="8">
        <v>0</v>
      </c>
      <c r="F10" s="9">
        <v>0</v>
      </c>
      <c r="G10" s="8">
        <v>0</v>
      </c>
      <c r="H10" s="9">
        <v>0</v>
      </c>
      <c r="I10" s="108">
        <v>0</v>
      </c>
      <c r="J10" s="24">
        <f t="shared" si="0"/>
        <v>100.081</v>
      </c>
      <c r="K10" s="17">
        <v>81.851</v>
      </c>
      <c r="L10" s="8">
        <f t="shared" si="1"/>
        <v>0</v>
      </c>
      <c r="M10" s="8">
        <f>'Conservation Data'!J9*0.5</f>
        <v>0.1495080470890411</v>
      </c>
      <c r="N10" s="8">
        <f t="shared" si="2"/>
        <v>0</v>
      </c>
      <c r="O10" s="9">
        <f t="shared" si="3"/>
        <v>4.557500000000001</v>
      </c>
      <c r="P10" s="22">
        <f>'Proportional Share Calculation'!E10</f>
        <v>2.0817840785692945</v>
      </c>
      <c r="Q10" s="114">
        <f t="shared" si="4"/>
        <v>88.63979212565835</v>
      </c>
      <c r="R10" s="10">
        <f t="shared" si="5"/>
        <v>11.441207874341657</v>
      </c>
      <c r="T10" s="119"/>
      <c r="U10" s="120"/>
    </row>
    <row r="11" spans="1:21" ht="15">
      <c r="A11" s="6">
        <v>10047</v>
      </c>
      <c r="B11" s="11" t="s">
        <v>11</v>
      </c>
      <c r="C11" s="17">
        <v>146.235087214612</v>
      </c>
      <c r="D11" s="22">
        <v>0</v>
      </c>
      <c r="E11" s="8">
        <v>0</v>
      </c>
      <c r="F11" s="9">
        <v>0</v>
      </c>
      <c r="G11" s="8">
        <v>0</v>
      </c>
      <c r="H11" s="9">
        <v>0</v>
      </c>
      <c r="I11" s="108">
        <v>0</v>
      </c>
      <c r="J11" s="24">
        <f t="shared" si="0"/>
        <v>146.235087214612</v>
      </c>
      <c r="K11" s="17">
        <v>156.673</v>
      </c>
      <c r="L11" s="8">
        <f t="shared" si="1"/>
        <v>-10.437912785387994</v>
      </c>
      <c r="M11" s="8">
        <f>'Conservation Data'!J10*0.5</f>
        <v>0.07378098484999998</v>
      </c>
      <c r="N11" s="8">
        <f t="shared" si="2"/>
        <v>0</v>
      </c>
      <c r="O11" s="9">
        <f t="shared" si="3"/>
        <v>0</v>
      </c>
      <c r="P11" s="22">
        <f>'Proportional Share Calculation'!E11</f>
        <v>3.5188364340065994</v>
      </c>
      <c r="Q11" s="114">
        <f t="shared" si="4"/>
        <v>149.8277046334686</v>
      </c>
      <c r="R11" s="10">
        <f t="shared" si="5"/>
        <v>-3.592617418856605</v>
      </c>
      <c r="T11" s="119"/>
      <c r="U11" s="120"/>
    </row>
    <row r="12" spans="1:21" ht="15">
      <c r="A12" s="6">
        <v>10055</v>
      </c>
      <c r="B12" s="11" t="s">
        <v>12</v>
      </c>
      <c r="C12" s="17">
        <v>0.479298630136986</v>
      </c>
      <c r="D12" s="22">
        <v>0</v>
      </c>
      <c r="E12" s="8">
        <v>0</v>
      </c>
      <c r="F12" s="9">
        <v>0</v>
      </c>
      <c r="G12" s="8">
        <v>0</v>
      </c>
      <c r="H12" s="9">
        <v>0</v>
      </c>
      <c r="I12" s="108">
        <v>0</v>
      </c>
      <c r="J12" s="24">
        <f t="shared" si="0"/>
        <v>0.479298630136986</v>
      </c>
      <c r="K12" s="17">
        <v>0.398</v>
      </c>
      <c r="L12" s="8">
        <f t="shared" si="1"/>
        <v>0</v>
      </c>
      <c r="M12" s="8">
        <f>'Conservation Data'!J11*0.5</f>
        <v>0</v>
      </c>
      <c r="N12" s="8">
        <f t="shared" si="2"/>
        <v>0</v>
      </c>
      <c r="O12" s="9">
        <f t="shared" si="3"/>
        <v>0.02032465753424649</v>
      </c>
      <c r="P12" s="22">
        <f>'Proportional Share Calculation'!E12</f>
        <v>0.010061017245844928</v>
      </c>
      <c r="Q12" s="114">
        <f t="shared" si="4"/>
        <v>0.42838567478009143</v>
      </c>
      <c r="R12" s="10">
        <f t="shared" si="5"/>
        <v>0.05091295535689455</v>
      </c>
      <c r="T12" s="119"/>
      <c r="U12" s="120"/>
    </row>
    <row r="13" spans="1:21" ht="15">
      <c r="A13" s="6">
        <v>10057</v>
      </c>
      <c r="B13" s="11" t="s">
        <v>13</v>
      </c>
      <c r="C13" s="17">
        <v>18.0521925799087</v>
      </c>
      <c r="D13" s="22">
        <v>0</v>
      </c>
      <c r="E13" s="8">
        <v>0</v>
      </c>
      <c r="F13" s="9">
        <v>0.15810502283105024</v>
      </c>
      <c r="G13" s="8">
        <v>0</v>
      </c>
      <c r="H13" s="9">
        <v>0</v>
      </c>
      <c r="I13" s="108">
        <v>0</v>
      </c>
      <c r="J13" s="24">
        <f t="shared" si="0"/>
        <v>17.894087557077647</v>
      </c>
      <c r="K13" s="17">
        <v>21.069</v>
      </c>
      <c r="L13" s="8">
        <f t="shared" si="1"/>
        <v>-3.174912442922352</v>
      </c>
      <c r="M13" s="8">
        <f>'Conservation Data'!J12*0.5</f>
        <v>0</v>
      </c>
      <c r="N13" s="8">
        <f t="shared" si="2"/>
        <v>0</v>
      </c>
      <c r="O13" s="9">
        <f t="shared" si="3"/>
        <v>0</v>
      </c>
      <c r="P13" s="22">
        <f>'Proportional Share Calculation'!E13</f>
        <v>0.430366033337824</v>
      </c>
      <c r="Q13" s="114">
        <f t="shared" si="4"/>
        <v>18.32445359041547</v>
      </c>
      <c r="R13" s="10">
        <f t="shared" si="5"/>
        <v>-0.43036603333782253</v>
      </c>
      <c r="T13" s="119"/>
      <c r="U13" s="120"/>
    </row>
    <row r="14" spans="1:21" ht="15">
      <c r="A14" s="6">
        <v>10059</v>
      </c>
      <c r="B14" s="11" t="s">
        <v>14</v>
      </c>
      <c r="C14" s="17">
        <v>8.31967431506849</v>
      </c>
      <c r="D14" s="22">
        <v>0</v>
      </c>
      <c r="E14" s="8">
        <v>0</v>
      </c>
      <c r="F14" s="9">
        <v>0</v>
      </c>
      <c r="G14" s="8">
        <v>0</v>
      </c>
      <c r="H14" s="9">
        <v>0</v>
      </c>
      <c r="I14" s="108">
        <v>0</v>
      </c>
      <c r="J14" s="24">
        <f t="shared" si="0"/>
        <v>8.31967431506849</v>
      </c>
      <c r="K14" s="17">
        <v>7.639</v>
      </c>
      <c r="L14" s="8">
        <f t="shared" si="1"/>
        <v>0</v>
      </c>
      <c r="M14" s="8">
        <f>'Conservation Data'!J13*0.5</f>
        <v>0</v>
      </c>
      <c r="N14" s="8">
        <f t="shared" si="2"/>
        <v>0</v>
      </c>
      <c r="O14" s="9">
        <f t="shared" si="3"/>
        <v>0.17016857876712232</v>
      </c>
      <c r="P14" s="22">
        <f>'Proportional Share Calculation'!E14</f>
        <v>0.18781627697921274</v>
      </c>
      <c r="Q14" s="114">
        <f t="shared" si="4"/>
        <v>7.996984855746335</v>
      </c>
      <c r="R14" s="10">
        <f t="shared" si="5"/>
        <v>0.3226894593221541</v>
      </c>
      <c r="T14" s="119"/>
      <c r="U14" s="120"/>
    </row>
    <row r="15" spans="1:21" ht="15">
      <c r="A15" s="6">
        <v>10061</v>
      </c>
      <c r="B15" s="11" t="s">
        <v>15</v>
      </c>
      <c r="C15" s="17">
        <v>9.77678470319635</v>
      </c>
      <c r="D15" s="22">
        <v>0</v>
      </c>
      <c r="E15" s="8">
        <v>0</v>
      </c>
      <c r="F15" s="9">
        <v>0</v>
      </c>
      <c r="G15" s="8">
        <v>0</v>
      </c>
      <c r="H15" s="9">
        <v>0</v>
      </c>
      <c r="I15" s="108">
        <v>0</v>
      </c>
      <c r="J15" s="24">
        <f t="shared" si="0"/>
        <v>9.77678470319635</v>
      </c>
      <c r="K15" s="17">
        <v>8.747</v>
      </c>
      <c r="L15" s="8">
        <f t="shared" si="1"/>
        <v>0</v>
      </c>
      <c r="M15" s="8">
        <f>'Conservation Data'!J14*0.5</f>
        <v>0</v>
      </c>
      <c r="N15" s="8">
        <f t="shared" si="2"/>
        <v>0</v>
      </c>
      <c r="O15" s="9">
        <f t="shared" si="3"/>
        <v>0.2574461757990876</v>
      </c>
      <c r="P15" s="22">
        <f>'Proportional Share Calculation'!E15</f>
        <v>0.2165635867557735</v>
      </c>
      <c r="Q15" s="114">
        <f t="shared" si="4"/>
        <v>9.22100976255486</v>
      </c>
      <c r="R15" s="10">
        <f t="shared" si="5"/>
        <v>0.5557749406414896</v>
      </c>
      <c r="T15" s="119"/>
      <c r="U15" s="120"/>
    </row>
    <row r="16" spans="1:21" ht="15">
      <c r="A16" s="6">
        <v>10062</v>
      </c>
      <c r="B16" s="11" t="s">
        <v>16</v>
      </c>
      <c r="C16" s="17">
        <v>8.97390239726027</v>
      </c>
      <c r="D16" s="22">
        <v>0</v>
      </c>
      <c r="E16" s="8">
        <v>0</v>
      </c>
      <c r="F16" s="9">
        <v>1.8811643835616438</v>
      </c>
      <c r="G16" s="8">
        <v>0</v>
      </c>
      <c r="H16" s="9">
        <v>0</v>
      </c>
      <c r="I16" s="108">
        <v>0</v>
      </c>
      <c r="J16" s="24">
        <f t="shared" si="0"/>
        <v>7.092738013698626</v>
      </c>
      <c r="K16" s="17">
        <v>5.32</v>
      </c>
      <c r="L16" s="8">
        <f t="shared" si="1"/>
        <v>0</v>
      </c>
      <c r="M16" s="8">
        <f>'Conservation Data'!J15*0.5</f>
        <v>0.0392886067351598</v>
      </c>
      <c r="N16" s="8">
        <f t="shared" si="2"/>
        <v>0</v>
      </c>
      <c r="O16" s="9">
        <f t="shared" si="3"/>
        <v>0.44318450342465643</v>
      </c>
      <c r="P16" s="22">
        <f>'Proportional Share Calculation'!E16</f>
        <v>0.13955376757845106</v>
      </c>
      <c r="Q16" s="114">
        <f t="shared" si="4"/>
        <v>5.942026877738267</v>
      </c>
      <c r="R16" s="10">
        <f t="shared" si="5"/>
        <v>1.1507111359603588</v>
      </c>
      <c r="T16" s="119"/>
      <c r="U16" s="120"/>
    </row>
    <row r="17" spans="1:21" ht="15">
      <c r="A17" s="6">
        <v>10064</v>
      </c>
      <c r="B17" s="11" t="s">
        <v>17</v>
      </c>
      <c r="C17" s="17">
        <v>17.303625</v>
      </c>
      <c r="D17" s="22">
        <v>0</v>
      </c>
      <c r="E17" s="8">
        <v>0</v>
      </c>
      <c r="F17" s="9">
        <v>0</v>
      </c>
      <c r="G17" s="8">
        <v>0</v>
      </c>
      <c r="H17" s="9">
        <v>0</v>
      </c>
      <c r="I17" s="108">
        <v>0</v>
      </c>
      <c r="J17" s="24">
        <f t="shared" si="0"/>
        <v>17.303625</v>
      </c>
      <c r="K17" s="17">
        <v>14.064</v>
      </c>
      <c r="L17" s="8">
        <f t="shared" si="1"/>
        <v>0</v>
      </c>
      <c r="M17" s="8">
        <f>'Conservation Data'!J16*0.5</f>
        <v>0</v>
      </c>
      <c r="N17" s="8">
        <f t="shared" si="2"/>
        <v>0</v>
      </c>
      <c r="O17" s="9">
        <f t="shared" si="3"/>
        <v>0.80990625</v>
      </c>
      <c r="P17" s="22">
        <f>'Proportional Share Calculation'!E17</f>
        <v>0.3577284403372271</v>
      </c>
      <c r="Q17" s="114">
        <f t="shared" si="4"/>
        <v>15.231634690337229</v>
      </c>
      <c r="R17" s="10">
        <f t="shared" si="5"/>
        <v>2.0719903096627714</v>
      </c>
      <c r="T17" s="119"/>
      <c r="U17" s="120"/>
    </row>
    <row r="18" spans="1:21" ht="15">
      <c r="A18" s="6">
        <v>10065</v>
      </c>
      <c r="B18" s="11" t="s">
        <v>18</v>
      </c>
      <c r="C18" s="17">
        <v>4.60458299086758</v>
      </c>
      <c r="D18" s="22">
        <v>0</v>
      </c>
      <c r="E18" s="8">
        <v>0</v>
      </c>
      <c r="F18" s="9">
        <v>0</v>
      </c>
      <c r="G18" s="8">
        <v>0</v>
      </c>
      <c r="H18" s="9">
        <v>0</v>
      </c>
      <c r="I18" s="108">
        <v>0</v>
      </c>
      <c r="J18" s="24">
        <f t="shared" si="0"/>
        <v>4.60458299086758</v>
      </c>
      <c r="K18" s="17">
        <v>2.378</v>
      </c>
      <c r="L18" s="8">
        <f t="shared" si="1"/>
        <v>0</v>
      </c>
      <c r="M18" s="8">
        <f>'Conservation Data'!J17*0.5</f>
        <v>0</v>
      </c>
      <c r="N18" s="8">
        <f t="shared" si="2"/>
        <v>0</v>
      </c>
      <c r="O18" s="9">
        <f t="shared" si="3"/>
        <v>0.5566457477168949</v>
      </c>
      <c r="P18" s="22">
        <f>'Proportional Share Calculation'!E18</f>
        <v>0.07058039956874414</v>
      </c>
      <c r="Q18" s="114">
        <f t="shared" si="4"/>
        <v>3.005226147285639</v>
      </c>
      <c r="R18" s="10">
        <f t="shared" si="5"/>
        <v>1.5993568435819405</v>
      </c>
      <c r="T18" s="119"/>
      <c r="U18" s="120"/>
    </row>
    <row r="19" spans="1:21" ht="15">
      <c r="A19" s="6">
        <v>10066</v>
      </c>
      <c r="B19" s="11" t="s">
        <v>19</v>
      </c>
      <c r="C19" s="17">
        <v>33.5657770547945</v>
      </c>
      <c r="D19" s="22">
        <v>0</v>
      </c>
      <c r="E19" s="8">
        <v>0</v>
      </c>
      <c r="F19" s="9">
        <v>7.114383561643836</v>
      </c>
      <c r="G19" s="8">
        <v>0</v>
      </c>
      <c r="H19" s="9">
        <v>0</v>
      </c>
      <c r="I19" s="108">
        <v>0</v>
      </c>
      <c r="J19" s="24">
        <f t="shared" si="0"/>
        <v>26.45139349315067</v>
      </c>
      <c r="K19" s="17">
        <v>24.371</v>
      </c>
      <c r="L19" s="8">
        <f t="shared" si="1"/>
        <v>0</v>
      </c>
      <c r="M19" s="8">
        <f>'Conservation Data'!J18*0.5</f>
        <v>0.0220398595</v>
      </c>
      <c r="N19" s="8">
        <f t="shared" si="2"/>
        <v>0</v>
      </c>
      <c r="O19" s="9">
        <f t="shared" si="3"/>
        <v>0.5200983732876674</v>
      </c>
      <c r="P19" s="22">
        <f>'Proportional Share Calculation'!E19</f>
        <v>0.5991793906809701</v>
      </c>
      <c r="Q19" s="114">
        <f t="shared" si="4"/>
        <v>25.512317623468636</v>
      </c>
      <c r="R19" s="10">
        <f t="shared" si="5"/>
        <v>0.939075869682032</v>
      </c>
      <c r="T19" s="119"/>
      <c r="U19" s="120"/>
    </row>
    <row r="20" spans="1:21" ht="15">
      <c r="A20" s="6">
        <v>10067</v>
      </c>
      <c r="B20" s="11" t="s">
        <v>20</v>
      </c>
      <c r="C20" s="17">
        <v>16.2226891552511</v>
      </c>
      <c r="D20" s="22">
        <v>0</v>
      </c>
      <c r="E20" s="8">
        <v>0</v>
      </c>
      <c r="F20" s="9">
        <v>0</v>
      </c>
      <c r="G20" s="8">
        <v>0</v>
      </c>
      <c r="H20" s="9">
        <v>0</v>
      </c>
      <c r="I20" s="108">
        <v>0</v>
      </c>
      <c r="J20" s="24">
        <f t="shared" si="0"/>
        <v>16.2226891552511</v>
      </c>
      <c r="K20" s="17">
        <v>15.817</v>
      </c>
      <c r="L20" s="8">
        <f t="shared" si="1"/>
        <v>0</v>
      </c>
      <c r="M20" s="8">
        <f>'Conservation Data'!J19*0.5</f>
        <v>0.003934131600000001</v>
      </c>
      <c r="N20" s="8">
        <f t="shared" si="2"/>
        <v>0</v>
      </c>
      <c r="O20" s="9">
        <f t="shared" si="3"/>
        <v>0.10142228881277493</v>
      </c>
      <c r="P20" s="22">
        <f>'Proportional Share Calculation'!E20</f>
        <v>0.3829444419664603</v>
      </c>
      <c r="Q20" s="114">
        <f t="shared" si="4"/>
        <v>16.305300862379237</v>
      </c>
      <c r="R20" s="10">
        <f t="shared" si="5"/>
        <v>-0.08261170712813737</v>
      </c>
      <c r="T20" s="119"/>
      <c r="U20" s="120"/>
    </row>
    <row r="21" spans="1:21" ht="15">
      <c r="A21" s="6">
        <v>10068</v>
      </c>
      <c r="B21" s="11" t="s">
        <v>21</v>
      </c>
      <c r="C21" s="17">
        <v>2.53177853881279</v>
      </c>
      <c r="D21" s="22">
        <v>0</v>
      </c>
      <c r="E21" s="8">
        <v>0</v>
      </c>
      <c r="F21" s="9">
        <v>0</v>
      </c>
      <c r="G21" s="8">
        <v>0</v>
      </c>
      <c r="H21" s="9">
        <v>0</v>
      </c>
      <c r="I21" s="108">
        <v>0</v>
      </c>
      <c r="J21" s="24">
        <f t="shared" si="0"/>
        <v>2.53177853881279</v>
      </c>
      <c r="K21" s="17">
        <v>2.77</v>
      </c>
      <c r="L21" s="8">
        <f t="shared" si="1"/>
        <v>-0.23822146118721</v>
      </c>
      <c r="M21" s="8">
        <f>'Conservation Data'!J20*0.5</f>
        <v>0</v>
      </c>
      <c r="N21" s="8">
        <f t="shared" si="2"/>
        <v>0</v>
      </c>
      <c r="O21" s="9">
        <f t="shared" si="3"/>
        <v>0</v>
      </c>
      <c r="P21" s="22">
        <f>'Proportional Share Calculation'!E21</f>
        <v>0.0608911453888425</v>
      </c>
      <c r="Q21" s="114">
        <f t="shared" si="4"/>
        <v>2.5926696842016326</v>
      </c>
      <c r="R21" s="10">
        <f t="shared" si="5"/>
        <v>-0.06089114538884255</v>
      </c>
      <c r="T21" s="119"/>
      <c r="U21" s="120"/>
    </row>
    <row r="22" spans="1:21" ht="15">
      <c r="A22" s="6">
        <v>10070</v>
      </c>
      <c r="B22" s="11" t="s">
        <v>22</v>
      </c>
      <c r="C22" s="17">
        <v>0.395107420091324</v>
      </c>
      <c r="D22" s="22">
        <v>0</v>
      </c>
      <c r="E22" s="8">
        <v>0</v>
      </c>
      <c r="F22" s="9">
        <v>0</v>
      </c>
      <c r="G22" s="8">
        <v>0</v>
      </c>
      <c r="H22" s="9">
        <v>0</v>
      </c>
      <c r="I22" s="108">
        <v>0</v>
      </c>
      <c r="J22" s="24">
        <f t="shared" si="0"/>
        <v>0.395107420091324</v>
      </c>
      <c r="K22" s="17">
        <v>0.359</v>
      </c>
      <c r="L22" s="8">
        <f t="shared" si="1"/>
        <v>0</v>
      </c>
      <c r="M22" s="8">
        <f>'Conservation Data'!J21*0.5</f>
        <v>0</v>
      </c>
      <c r="N22" s="8">
        <f t="shared" si="2"/>
        <v>0</v>
      </c>
      <c r="O22" s="9">
        <f t="shared" si="3"/>
        <v>0.009026855022831001</v>
      </c>
      <c r="P22" s="22">
        <f>'Proportional Share Calculation'!E22</f>
        <v>0.008851317914521085</v>
      </c>
      <c r="Q22" s="114">
        <f t="shared" si="4"/>
        <v>0.3768781729373521</v>
      </c>
      <c r="R22" s="10">
        <f t="shared" si="5"/>
        <v>0.018229247153971895</v>
      </c>
      <c r="T22" s="119"/>
      <c r="U22" s="120"/>
    </row>
    <row r="23" spans="1:21" ht="15">
      <c r="A23" s="6">
        <v>10071</v>
      </c>
      <c r="B23" s="11" t="s">
        <v>23</v>
      </c>
      <c r="C23" s="17">
        <v>2.0280296803653</v>
      </c>
      <c r="D23" s="22">
        <v>0</v>
      </c>
      <c r="E23" s="8">
        <v>0</v>
      </c>
      <c r="F23" s="9">
        <v>0</v>
      </c>
      <c r="G23" s="8">
        <v>0</v>
      </c>
      <c r="H23" s="9">
        <v>0</v>
      </c>
      <c r="I23" s="108">
        <v>0</v>
      </c>
      <c r="J23" s="24">
        <f t="shared" si="0"/>
        <v>2.0280296803653</v>
      </c>
      <c r="K23" s="17">
        <v>1.914</v>
      </c>
      <c r="L23" s="8">
        <f t="shared" si="1"/>
        <v>0</v>
      </c>
      <c r="M23" s="8">
        <f>'Conservation Data'!J22*0.5</f>
        <v>0</v>
      </c>
      <c r="N23" s="8">
        <f t="shared" si="2"/>
        <v>0</v>
      </c>
      <c r="O23" s="9">
        <f t="shared" si="3"/>
        <v>0.028507420091325064</v>
      </c>
      <c r="P23" s="22">
        <f>'Proportional Share Calculation'!E23</f>
        <v>0.04671873938514037</v>
      </c>
      <c r="Q23" s="114">
        <f t="shared" si="4"/>
        <v>1.9892261594764653</v>
      </c>
      <c r="R23" s="10">
        <f t="shared" si="5"/>
        <v>0.038803520888834875</v>
      </c>
      <c r="T23" s="119"/>
      <c r="U23" s="120"/>
    </row>
    <row r="24" spans="1:21" ht="15">
      <c r="A24" s="6">
        <v>10072</v>
      </c>
      <c r="B24" s="11" t="s">
        <v>24</v>
      </c>
      <c r="C24" s="17">
        <v>25.7221191780822</v>
      </c>
      <c r="D24" s="22">
        <v>0</v>
      </c>
      <c r="E24" s="8">
        <v>0</v>
      </c>
      <c r="F24" s="9">
        <v>0</v>
      </c>
      <c r="G24" s="8">
        <v>0</v>
      </c>
      <c r="H24" s="9">
        <v>0</v>
      </c>
      <c r="I24" s="108">
        <v>0</v>
      </c>
      <c r="J24" s="24">
        <f t="shared" si="0"/>
        <v>25.7221191780822</v>
      </c>
      <c r="K24" s="17">
        <v>23.982</v>
      </c>
      <c r="L24" s="8">
        <f t="shared" si="1"/>
        <v>0</v>
      </c>
      <c r="M24" s="8">
        <f>'Conservation Data'!J23*0.5</f>
        <v>0.08321811839999999</v>
      </c>
      <c r="N24" s="8">
        <f t="shared" si="2"/>
        <v>0</v>
      </c>
      <c r="O24" s="9">
        <f t="shared" si="3"/>
        <v>0.4350297945205499</v>
      </c>
      <c r="P24" s="22">
        <f>'Proportional Share Calculation'!E24</f>
        <v>0.5892490732731673</v>
      </c>
      <c r="Q24" s="114">
        <f t="shared" si="4"/>
        <v>25.089496986193716</v>
      </c>
      <c r="R24" s="10">
        <f t="shared" si="5"/>
        <v>0.6326221918884833</v>
      </c>
      <c r="T24" s="119"/>
      <c r="U24" s="120"/>
    </row>
    <row r="25" spans="1:21" ht="15">
      <c r="A25" s="6">
        <v>10074</v>
      </c>
      <c r="B25" s="11" t="s">
        <v>25</v>
      </c>
      <c r="C25" s="17">
        <v>32.5235820776256</v>
      </c>
      <c r="D25" s="22">
        <v>0</v>
      </c>
      <c r="E25" s="8">
        <v>0</v>
      </c>
      <c r="F25" s="9">
        <v>2.9414383561643835</v>
      </c>
      <c r="G25" s="8">
        <v>0</v>
      </c>
      <c r="H25" s="9">
        <v>0</v>
      </c>
      <c r="I25" s="108">
        <v>0</v>
      </c>
      <c r="J25" s="24">
        <f t="shared" si="0"/>
        <v>29.582143721461215</v>
      </c>
      <c r="K25" s="17">
        <v>26.682</v>
      </c>
      <c r="L25" s="8">
        <f t="shared" si="1"/>
        <v>0</v>
      </c>
      <c r="M25" s="8">
        <f>'Conservation Data'!J24*0.5</f>
        <v>0.05825009067009133</v>
      </c>
      <c r="N25" s="8">
        <f t="shared" si="2"/>
        <v>0</v>
      </c>
      <c r="O25" s="9">
        <f t="shared" si="3"/>
        <v>0.725035930365304</v>
      </c>
      <c r="P25" s="22">
        <f>'Proportional Share Calculation'!E25</f>
        <v>0.6605604315759915</v>
      </c>
      <c r="Q25" s="114">
        <f t="shared" si="4"/>
        <v>28.125846452611388</v>
      </c>
      <c r="R25" s="10">
        <f t="shared" si="5"/>
        <v>1.456297268849827</v>
      </c>
      <c r="T25" s="119"/>
      <c r="U25" s="120"/>
    </row>
    <row r="26" spans="1:21" ht="15">
      <c r="A26" s="6">
        <v>10076</v>
      </c>
      <c r="B26" s="11" t="s">
        <v>26</v>
      </c>
      <c r="C26" s="17">
        <v>7.59490764840183</v>
      </c>
      <c r="D26" s="22">
        <v>0</v>
      </c>
      <c r="E26" s="8">
        <v>0</v>
      </c>
      <c r="F26" s="9">
        <v>0</v>
      </c>
      <c r="G26" s="8">
        <v>0</v>
      </c>
      <c r="H26" s="9">
        <v>0</v>
      </c>
      <c r="I26" s="108">
        <v>0</v>
      </c>
      <c r="J26" s="24">
        <f t="shared" si="0"/>
        <v>7.59490764840183</v>
      </c>
      <c r="K26" s="17">
        <v>4.817</v>
      </c>
      <c r="L26" s="8">
        <f t="shared" si="1"/>
        <v>0</v>
      </c>
      <c r="M26" s="8">
        <f>'Conservation Data'!J25*0.5</f>
        <v>0.00309496115</v>
      </c>
      <c r="N26" s="8">
        <f t="shared" si="2"/>
        <v>0</v>
      </c>
      <c r="O26" s="9">
        <f t="shared" si="3"/>
        <v>0.6944769121004575</v>
      </c>
      <c r="P26" s="22">
        <f>'Proportional Share Calculation'!E26</f>
        <v>0.1326295300096723</v>
      </c>
      <c r="Q26" s="114">
        <f t="shared" si="4"/>
        <v>5.64720140326013</v>
      </c>
      <c r="R26" s="10">
        <f t="shared" si="5"/>
        <v>1.9477062451417</v>
      </c>
      <c r="T26" s="119"/>
      <c r="U26" s="120"/>
    </row>
    <row r="27" spans="1:21" ht="15">
      <c r="A27" s="6">
        <v>10078</v>
      </c>
      <c r="B27" s="11" t="s">
        <v>27</v>
      </c>
      <c r="C27" s="17">
        <v>3.57971278538813</v>
      </c>
      <c r="D27" s="22">
        <v>0</v>
      </c>
      <c r="E27" s="8">
        <v>0</v>
      </c>
      <c r="F27" s="9">
        <v>0</v>
      </c>
      <c r="G27" s="8">
        <v>0</v>
      </c>
      <c r="H27" s="9">
        <v>0</v>
      </c>
      <c r="I27" s="108">
        <v>0</v>
      </c>
      <c r="J27" s="24">
        <f t="shared" si="0"/>
        <v>3.57971278538813</v>
      </c>
      <c r="K27" s="17">
        <v>3.718</v>
      </c>
      <c r="L27" s="8">
        <f t="shared" si="1"/>
        <v>-0.1382872146118701</v>
      </c>
      <c r="M27" s="8">
        <f>'Conservation Data'!J26*0.5</f>
        <v>0.00062817265</v>
      </c>
      <c r="N27" s="8">
        <f t="shared" si="2"/>
        <v>0</v>
      </c>
      <c r="O27" s="9">
        <f t="shared" si="3"/>
        <v>0</v>
      </c>
      <c r="P27" s="22">
        <f>'Proportional Share Calculation'!E27</f>
        <v>0.08610984668499397</v>
      </c>
      <c r="Q27" s="114">
        <f t="shared" si="4"/>
        <v>3.666450804723124</v>
      </c>
      <c r="R27" s="10">
        <f t="shared" si="5"/>
        <v>-0.08673801933499403</v>
      </c>
      <c r="T27" s="119"/>
      <c r="U27" s="120"/>
    </row>
    <row r="28" spans="1:21" ht="15">
      <c r="A28" s="6">
        <v>10079</v>
      </c>
      <c r="B28" s="11" t="s">
        <v>28</v>
      </c>
      <c r="C28" s="17">
        <v>84.2004920091324</v>
      </c>
      <c r="D28" s="22">
        <v>0</v>
      </c>
      <c r="E28" s="8">
        <v>0</v>
      </c>
      <c r="F28" s="9">
        <v>2.9414383561643835</v>
      </c>
      <c r="G28" s="8">
        <v>0</v>
      </c>
      <c r="H28" s="9">
        <v>4.015296803652968</v>
      </c>
      <c r="I28" s="108">
        <v>0</v>
      </c>
      <c r="J28" s="24">
        <f t="shared" si="0"/>
        <v>77.24375684931505</v>
      </c>
      <c r="K28" s="17">
        <v>88.179</v>
      </c>
      <c r="L28" s="8">
        <f t="shared" si="1"/>
        <v>-10.935243150684954</v>
      </c>
      <c r="M28" s="8">
        <f>'Conservation Data'!J27*0.5</f>
        <v>0</v>
      </c>
      <c r="N28" s="8">
        <f t="shared" si="2"/>
        <v>2.007648401826484</v>
      </c>
      <c r="O28" s="9">
        <f t="shared" si="3"/>
        <v>0</v>
      </c>
      <c r="P28" s="22">
        <f>'Proportional Share Calculation'!E28</f>
        <v>1.9060548801714003</v>
      </c>
      <c r="Q28" s="114">
        <f t="shared" si="4"/>
        <v>81.15746013131293</v>
      </c>
      <c r="R28" s="10">
        <f t="shared" si="5"/>
        <v>-3.9137032819978828</v>
      </c>
      <c r="T28" s="119"/>
      <c r="U28" s="120"/>
    </row>
    <row r="29" spans="1:21" ht="15">
      <c r="A29" s="6">
        <v>10080</v>
      </c>
      <c r="B29" s="11" t="s">
        <v>29</v>
      </c>
      <c r="C29" s="17">
        <v>6.67405593607306</v>
      </c>
      <c r="D29" s="22">
        <v>0</v>
      </c>
      <c r="E29" s="8">
        <v>0</v>
      </c>
      <c r="F29" s="9">
        <v>0</v>
      </c>
      <c r="G29" s="8">
        <v>0</v>
      </c>
      <c r="H29" s="9">
        <v>0</v>
      </c>
      <c r="I29" s="108">
        <v>0</v>
      </c>
      <c r="J29" s="24">
        <f t="shared" si="0"/>
        <v>6.67405593607306</v>
      </c>
      <c r="K29" s="17">
        <v>7.437</v>
      </c>
      <c r="L29" s="8">
        <f t="shared" si="1"/>
        <v>-0.7629440639269403</v>
      </c>
      <c r="M29" s="8">
        <f>'Conservation Data'!J28*0.5</f>
        <v>0</v>
      </c>
      <c r="N29" s="8">
        <f t="shared" si="2"/>
        <v>0</v>
      </c>
      <c r="O29" s="9">
        <f t="shared" si="3"/>
        <v>0</v>
      </c>
      <c r="P29" s="22">
        <f>'Proportional Share Calculation'!E29</f>
        <v>0.16051597882935614</v>
      </c>
      <c r="Q29" s="114">
        <f t="shared" si="4"/>
        <v>6.8345719149024164</v>
      </c>
      <c r="R29" s="10">
        <f t="shared" si="5"/>
        <v>-0.16051597882935642</v>
      </c>
      <c r="T29" s="119"/>
      <c r="U29" s="120"/>
    </row>
    <row r="30" spans="1:21" ht="15">
      <c r="A30" s="6">
        <v>10081</v>
      </c>
      <c r="B30" s="11" t="s">
        <v>30</v>
      </c>
      <c r="C30" s="17">
        <v>12.9661746575342</v>
      </c>
      <c r="D30" s="22">
        <v>0</v>
      </c>
      <c r="E30" s="8">
        <v>0</v>
      </c>
      <c r="F30" s="9">
        <v>2.9414383561643835</v>
      </c>
      <c r="G30" s="8">
        <v>0</v>
      </c>
      <c r="H30" s="9">
        <v>0</v>
      </c>
      <c r="I30" s="108">
        <v>0</v>
      </c>
      <c r="J30" s="24">
        <f t="shared" si="0"/>
        <v>10.024736301369817</v>
      </c>
      <c r="K30" s="17">
        <v>10.455</v>
      </c>
      <c r="L30" s="8">
        <f t="shared" si="1"/>
        <v>-0.4302636986301831</v>
      </c>
      <c r="M30" s="8">
        <f>'Conservation Data'!J29*0.5</f>
        <v>0.00604909055</v>
      </c>
      <c r="N30" s="8">
        <f t="shared" si="2"/>
        <v>0</v>
      </c>
      <c r="O30" s="9">
        <f t="shared" si="3"/>
        <v>0</v>
      </c>
      <c r="P30" s="22">
        <f>'Proportional Share Calculation'!E30</f>
        <v>0.24124780358951892</v>
      </c>
      <c r="Q30" s="114">
        <f t="shared" si="4"/>
        <v>10.272033195509337</v>
      </c>
      <c r="R30" s="10">
        <f t="shared" si="5"/>
        <v>-0.24729689413952016</v>
      </c>
      <c r="T30" s="119"/>
      <c r="U30" s="120"/>
    </row>
    <row r="31" spans="1:21" ht="15">
      <c r="A31" s="6">
        <v>10082</v>
      </c>
      <c r="B31" s="11" t="s">
        <v>31</v>
      </c>
      <c r="C31" s="17">
        <v>0.120379109589041</v>
      </c>
      <c r="D31" s="22">
        <v>0</v>
      </c>
      <c r="E31" s="8">
        <v>0</v>
      </c>
      <c r="F31" s="9">
        <v>0</v>
      </c>
      <c r="G31" s="8">
        <v>0</v>
      </c>
      <c r="H31" s="9">
        <v>0</v>
      </c>
      <c r="I31" s="108">
        <v>0</v>
      </c>
      <c r="J31" s="24">
        <f t="shared" si="0"/>
        <v>0.120379109589041</v>
      </c>
      <c r="K31" s="17">
        <v>0.118</v>
      </c>
      <c r="L31" s="8">
        <f t="shared" si="1"/>
        <v>0</v>
      </c>
      <c r="M31" s="8">
        <f>'Conservation Data'!J30*0.5</f>
        <v>0</v>
      </c>
      <c r="N31" s="8">
        <f t="shared" si="2"/>
        <v>0</v>
      </c>
      <c r="O31" s="9">
        <f t="shared" si="3"/>
        <v>0.0005947773972602502</v>
      </c>
      <c r="P31" s="22">
        <f>'Proportional Share Calculation'!E31</f>
        <v>0.002852292063523161</v>
      </c>
      <c r="Q31" s="114">
        <f t="shared" si="4"/>
        <v>0.1214470694607834</v>
      </c>
      <c r="R31" s="10">
        <f t="shared" si="5"/>
        <v>-0.0010679598717424077</v>
      </c>
      <c r="T31" s="119"/>
      <c r="U31" s="120"/>
    </row>
    <row r="32" spans="1:21" ht="15">
      <c r="A32" s="6">
        <v>10083</v>
      </c>
      <c r="B32" s="11" t="s">
        <v>32</v>
      </c>
      <c r="C32" s="17">
        <v>9.38967328767123</v>
      </c>
      <c r="D32" s="22">
        <v>0</v>
      </c>
      <c r="E32" s="8">
        <v>0</v>
      </c>
      <c r="F32" s="9">
        <v>0</v>
      </c>
      <c r="G32" s="8">
        <v>0</v>
      </c>
      <c r="H32" s="9">
        <v>0</v>
      </c>
      <c r="I32" s="108">
        <v>0</v>
      </c>
      <c r="J32" s="24">
        <f t="shared" si="0"/>
        <v>9.38967328767123</v>
      </c>
      <c r="K32" s="17">
        <v>8.363</v>
      </c>
      <c r="L32" s="8">
        <f t="shared" si="1"/>
        <v>0</v>
      </c>
      <c r="M32" s="8">
        <f>'Conservation Data'!J31*0.5</f>
        <v>0.017283540700000002</v>
      </c>
      <c r="N32" s="8">
        <f t="shared" si="2"/>
        <v>0</v>
      </c>
      <c r="O32" s="9">
        <f t="shared" si="3"/>
        <v>0.2566683219178074</v>
      </c>
      <c r="P32" s="22">
        <f>'Proportional Share Calculation'!E32</f>
        <v>0.20772507686620495</v>
      </c>
      <c r="Q32" s="114">
        <f t="shared" si="4"/>
        <v>8.844676939484012</v>
      </c>
      <c r="R32" s="10">
        <f t="shared" si="5"/>
        <v>0.5449963481872171</v>
      </c>
      <c r="T32" s="119"/>
      <c r="U32" s="120"/>
    </row>
    <row r="33" spans="1:21" ht="15">
      <c r="A33" s="6">
        <v>10086</v>
      </c>
      <c r="B33" s="11" t="s">
        <v>33</v>
      </c>
      <c r="C33" s="17">
        <v>3.75102054794521</v>
      </c>
      <c r="D33" s="22">
        <v>0</v>
      </c>
      <c r="E33" s="8">
        <v>0</v>
      </c>
      <c r="F33" s="9">
        <v>0</v>
      </c>
      <c r="G33" s="8">
        <v>0</v>
      </c>
      <c r="H33" s="9">
        <v>0</v>
      </c>
      <c r="I33" s="108">
        <v>0</v>
      </c>
      <c r="J33" s="24">
        <f t="shared" si="0"/>
        <v>3.75102054794521</v>
      </c>
      <c r="K33" s="17">
        <v>3.945</v>
      </c>
      <c r="L33" s="8">
        <f t="shared" si="1"/>
        <v>-0.19397945205478972</v>
      </c>
      <c r="M33" s="8">
        <f>'Conservation Data'!J32*0.5</f>
        <v>0</v>
      </c>
      <c r="N33" s="8">
        <f t="shared" si="2"/>
        <v>0</v>
      </c>
      <c r="O33" s="9">
        <f t="shared" si="3"/>
        <v>0</v>
      </c>
      <c r="P33" s="22">
        <f>'Proportional Share Calculation'!E33</f>
        <v>0.09021481699128842</v>
      </c>
      <c r="Q33" s="114">
        <f t="shared" si="4"/>
        <v>3.8412353649364985</v>
      </c>
      <c r="R33" s="10">
        <f t="shared" si="5"/>
        <v>-0.09021481699128842</v>
      </c>
      <c r="T33" s="119"/>
      <c r="U33" s="120"/>
    </row>
    <row r="34" spans="1:21" ht="15">
      <c r="A34" s="6">
        <v>10087</v>
      </c>
      <c r="B34" s="11" t="s">
        <v>34</v>
      </c>
      <c r="C34" s="17">
        <v>45.1840062785388</v>
      </c>
      <c r="D34" s="22">
        <v>0</v>
      </c>
      <c r="E34" s="8">
        <v>0</v>
      </c>
      <c r="F34" s="9">
        <v>0</v>
      </c>
      <c r="G34" s="8">
        <v>0</v>
      </c>
      <c r="H34" s="9">
        <v>0</v>
      </c>
      <c r="I34" s="108">
        <v>0</v>
      </c>
      <c r="J34" s="24">
        <f t="shared" si="0"/>
        <v>45.1840062785388</v>
      </c>
      <c r="K34" s="17">
        <v>85.48</v>
      </c>
      <c r="L34" s="8">
        <f t="shared" si="1"/>
        <v>-40.2959937214612</v>
      </c>
      <c r="M34" s="8">
        <f>'Conservation Data'!J33*0.5</f>
        <v>5.5E-10</v>
      </c>
      <c r="N34" s="8">
        <f t="shared" si="2"/>
        <v>0</v>
      </c>
      <c r="O34" s="9">
        <f t="shared" si="3"/>
        <v>0</v>
      </c>
      <c r="P34" s="22">
        <f>'Proportional Share Calculation'!E34</f>
        <v>1.0867087517380254</v>
      </c>
      <c r="Q34" s="114">
        <f t="shared" si="4"/>
        <v>46.27071503082683</v>
      </c>
      <c r="R34" s="10">
        <f t="shared" si="5"/>
        <v>-1.0867087522880254</v>
      </c>
      <c r="T34" s="119"/>
      <c r="U34" s="120"/>
    </row>
    <row r="35" spans="1:21" ht="15">
      <c r="A35" s="6">
        <v>10089</v>
      </c>
      <c r="B35" s="11" t="s">
        <v>35</v>
      </c>
      <c r="C35" s="17">
        <v>117.5379956621</v>
      </c>
      <c r="D35" s="22">
        <v>0</v>
      </c>
      <c r="E35" s="8">
        <v>0</v>
      </c>
      <c r="F35" s="9">
        <v>0</v>
      </c>
      <c r="G35" s="8">
        <v>0</v>
      </c>
      <c r="H35" s="9">
        <v>0.5823059360730594</v>
      </c>
      <c r="I35" s="108">
        <v>0</v>
      </c>
      <c r="J35" s="24">
        <f t="shared" si="0"/>
        <v>116.95568972602695</v>
      </c>
      <c r="K35" s="17">
        <v>104.213</v>
      </c>
      <c r="L35" s="8">
        <f t="shared" si="1"/>
        <v>0</v>
      </c>
      <c r="M35" s="8">
        <f>'Conservation Data'!J34*0.5</f>
        <v>0.6200527325461188</v>
      </c>
      <c r="N35" s="8">
        <f t="shared" si="2"/>
        <v>0.2911529680365297</v>
      </c>
      <c r="O35" s="9">
        <f t="shared" si="3"/>
        <v>3.185672431506738</v>
      </c>
      <c r="P35" s="22">
        <f>'Proportional Share Calculation'!E35</f>
        <v>2.6049326334369947</v>
      </c>
      <c r="Q35" s="114">
        <f aca="true" t="shared" si="6" ref="Q35:Q66">SUM(K35:P35)</f>
        <v>110.91481076552637</v>
      </c>
      <c r="R35" s="10">
        <f aca="true" t="shared" si="7" ref="R35:R66">J35-Q35</f>
        <v>6.040878960500578</v>
      </c>
      <c r="T35" s="119"/>
      <c r="U35" s="120"/>
    </row>
    <row r="36" spans="1:21" ht="15">
      <c r="A36" s="6">
        <v>10091</v>
      </c>
      <c r="B36" s="11" t="s">
        <v>36</v>
      </c>
      <c r="C36" s="17">
        <v>9.8294595890411</v>
      </c>
      <c r="D36" s="22">
        <v>0</v>
      </c>
      <c r="E36" s="8">
        <v>0</v>
      </c>
      <c r="F36" s="9">
        <v>0</v>
      </c>
      <c r="G36" s="8">
        <v>0</v>
      </c>
      <c r="H36" s="9">
        <v>0</v>
      </c>
      <c r="I36" s="108">
        <v>0</v>
      </c>
      <c r="J36" s="24">
        <f t="shared" si="0"/>
        <v>9.8294595890411</v>
      </c>
      <c r="K36" s="17">
        <v>9.422</v>
      </c>
      <c r="L36" s="8">
        <f t="shared" si="1"/>
        <v>0</v>
      </c>
      <c r="M36" s="8">
        <f>'Conservation Data'!J35*0.5</f>
        <v>0.006813013899999998</v>
      </c>
      <c r="N36" s="8">
        <f t="shared" si="2"/>
        <v>0</v>
      </c>
      <c r="O36" s="9">
        <f t="shared" si="3"/>
        <v>0.10186489726027492</v>
      </c>
      <c r="P36" s="22">
        <f>'Proportional Share Calculation'!E36</f>
        <v>0.2292198489899603</v>
      </c>
      <c r="Q36" s="114">
        <f t="shared" si="6"/>
        <v>9.759897760150235</v>
      </c>
      <c r="R36" s="10">
        <f t="shared" si="7"/>
        <v>0.06956182889086548</v>
      </c>
      <c r="T36" s="119"/>
      <c r="U36" s="120"/>
    </row>
    <row r="37" spans="1:21" ht="15">
      <c r="A37" s="6">
        <v>10094</v>
      </c>
      <c r="B37" s="11" t="s">
        <v>37</v>
      </c>
      <c r="C37" s="17">
        <v>2.9917497716895</v>
      </c>
      <c r="D37" s="22">
        <v>0</v>
      </c>
      <c r="E37" s="8">
        <v>0</v>
      </c>
      <c r="F37" s="9">
        <v>0.11232876712328767</v>
      </c>
      <c r="G37" s="8">
        <v>0</v>
      </c>
      <c r="H37" s="9">
        <v>0</v>
      </c>
      <c r="I37" s="108">
        <v>0</v>
      </c>
      <c r="J37" s="24">
        <f t="shared" si="0"/>
        <v>2.879421004566212</v>
      </c>
      <c r="K37" s="17">
        <v>3.037</v>
      </c>
      <c r="L37" s="8">
        <f t="shared" si="1"/>
        <v>-0.15757899543378784</v>
      </c>
      <c r="M37" s="8">
        <f>'Conservation Data'!J36*0.5</f>
        <v>0</v>
      </c>
      <c r="N37" s="8">
        <f t="shared" si="2"/>
        <v>0</v>
      </c>
      <c r="O37" s="9">
        <f t="shared" si="3"/>
        <v>0</v>
      </c>
      <c r="P37" s="22">
        <f>'Proportional Share Calculation'!E37</f>
        <v>0.06925220367297412</v>
      </c>
      <c r="Q37" s="114">
        <f t="shared" si="6"/>
        <v>2.948673208239186</v>
      </c>
      <c r="R37" s="10">
        <f t="shared" si="7"/>
        <v>-0.06925220367297413</v>
      </c>
      <c r="T37" s="119"/>
      <c r="U37" s="120"/>
    </row>
    <row r="38" spans="1:21" ht="15">
      <c r="A38" s="6">
        <v>10095</v>
      </c>
      <c r="B38" s="11" t="s">
        <v>38</v>
      </c>
      <c r="C38" s="17">
        <v>3.70611723744292</v>
      </c>
      <c r="D38" s="22">
        <v>0</v>
      </c>
      <c r="E38" s="8">
        <v>0</v>
      </c>
      <c r="F38" s="9">
        <v>0</v>
      </c>
      <c r="G38" s="8">
        <v>0</v>
      </c>
      <c r="H38" s="9">
        <v>0</v>
      </c>
      <c r="I38" s="108">
        <v>0</v>
      </c>
      <c r="J38" s="24">
        <f t="shared" si="0"/>
        <v>3.70611723744292</v>
      </c>
      <c r="K38" s="17">
        <v>3.643</v>
      </c>
      <c r="L38" s="8">
        <f t="shared" si="1"/>
        <v>0</v>
      </c>
      <c r="M38" s="8">
        <f>'Conservation Data'!J37*0.5</f>
        <v>0</v>
      </c>
      <c r="N38" s="8">
        <f t="shared" si="2"/>
        <v>0</v>
      </c>
      <c r="O38" s="9">
        <f t="shared" si="3"/>
        <v>0.01577930936073002</v>
      </c>
      <c r="P38" s="22">
        <f>'Proportional Share Calculation'!E38</f>
        <v>0.08799634701716175</v>
      </c>
      <c r="Q38" s="114">
        <f t="shared" si="6"/>
        <v>3.7467756563778916</v>
      </c>
      <c r="R38" s="10">
        <f t="shared" si="7"/>
        <v>-0.040658418934971685</v>
      </c>
      <c r="T38" s="119"/>
      <c r="U38" s="120"/>
    </row>
    <row r="39" spans="1:21" ht="15">
      <c r="A39" s="6">
        <v>10097</v>
      </c>
      <c r="B39" s="11" t="s">
        <v>39</v>
      </c>
      <c r="C39" s="17">
        <v>2.05765924657534</v>
      </c>
      <c r="D39" s="22">
        <v>0</v>
      </c>
      <c r="E39" s="8">
        <v>0</v>
      </c>
      <c r="F39" s="9">
        <v>0</v>
      </c>
      <c r="G39" s="8">
        <v>0</v>
      </c>
      <c r="H39" s="9">
        <v>0</v>
      </c>
      <c r="I39" s="108">
        <v>0</v>
      </c>
      <c r="J39" s="24">
        <f t="shared" si="0"/>
        <v>2.05765924657534</v>
      </c>
      <c r="K39" s="17">
        <v>2.038</v>
      </c>
      <c r="L39" s="8">
        <f t="shared" si="1"/>
        <v>0</v>
      </c>
      <c r="M39" s="8">
        <f>'Conservation Data'!J38*0.5</f>
        <v>0</v>
      </c>
      <c r="N39" s="8">
        <f t="shared" si="2"/>
        <v>0</v>
      </c>
      <c r="O39" s="9">
        <f t="shared" si="3"/>
        <v>0.004914811643835004</v>
      </c>
      <c r="P39" s="22">
        <f>'Proportional Share Calculation'!E39</f>
        <v>0.04913361137469649</v>
      </c>
      <c r="Q39" s="114">
        <f t="shared" si="6"/>
        <v>2.0920484230185314</v>
      </c>
      <c r="R39" s="10">
        <f t="shared" si="7"/>
        <v>-0.034389176443191616</v>
      </c>
      <c r="T39" s="119"/>
      <c r="U39" s="120"/>
    </row>
    <row r="40" spans="1:21" ht="15">
      <c r="A40" s="6">
        <v>10101</v>
      </c>
      <c r="B40" s="11" t="s">
        <v>40</v>
      </c>
      <c r="C40" s="17">
        <v>80.8770957762557</v>
      </c>
      <c r="D40" s="22">
        <v>0</v>
      </c>
      <c r="E40" s="8">
        <v>0</v>
      </c>
      <c r="F40" s="9">
        <v>0</v>
      </c>
      <c r="G40" s="8">
        <v>0</v>
      </c>
      <c r="H40" s="9">
        <v>0.6731735159817351</v>
      </c>
      <c r="I40" s="108">
        <v>0</v>
      </c>
      <c r="J40" s="24">
        <f t="shared" si="0"/>
        <v>80.20392226027397</v>
      </c>
      <c r="K40" s="17">
        <v>76.028</v>
      </c>
      <c r="L40" s="8">
        <f t="shared" si="1"/>
        <v>0</v>
      </c>
      <c r="M40" s="8">
        <f>'Conservation Data'!J39*0.5</f>
        <v>1.2063680216995436</v>
      </c>
      <c r="N40" s="8">
        <f t="shared" si="2"/>
        <v>0.33658675799086757</v>
      </c>
      <c r="O40" s="9">
        <f t="shared" si="3"/>
        <v>1.043980565068491</v>
      </c>
      <c r="P40" s="22">
        <f>'Proportional Share Calculation'!E40</f>
        <v>1.8907473084343636</v>
      </c>
      <c r="Q40" s="114">
        <f t="shared" si="6"/>
        <v>80.50568265319328</v>
      </c>
      <c r="R40" s="10">
        <f t="shared" si="7"/>
        <v>-0.3017603929193058</v>
      </c>
      <c r="T40" s="119"/>
      <c r="U40" s="120"/>
    </row>
    <row r="41" spans="1:21" ht="15">
      <c r="A41" s="6">
        <v>10103</v>
      </c>
      <c r="B41" s="11" t="s">
        <v>41</v>
      </c>
      <c r="C41" s="17">
        <v>576.968095890411</v>
      </c>
      <c r="D41" s="22">
        <v>0</v>
      </c>
      <c r="E41" s="8">
        <v>0</v>
      </c>
      <c r="F41" s="9">
        <v>225.94851598173517</v>
      </c>
      <c r="G41" s="8">
        <v>0</v>
      </c>
      <c r="H41" s="9">
        <v>0</v>
      </c>
      <c r="I41" s="108">
        <v>123</v>
      </c>
      <c r="J41" s="24">
        <f t="shared" si="0"/>
        <v>474.0195799086758</v>
      </c>
      <c r="K41" s="17">
        <v>318.494</v>
      </c>
      <c r="L41" s="8">
        <f t="shared" si="1"/>
        <v>0</v>
      </c>
      <c r="M41" s="8">
        <f>'Conservation Data'!J40*0.5</f>
        <v>24.56597283214886</v>
      </c>
      <c r="N41" s="8">
        <f t="shared" si="2"/>
        <v>0</v>
      </c>
      <c r="O41" s="9">
        <f t="shared" si="3"/>
        <v>38.88139497716894</v>
      </c>
      <c r="P41" s="22">
        <f>'Proportional Share Calculation'!E41</f>
        <v>9.18597223286213</v>
      </c>
      <c r="Q41" s="114">
        <f t="shared" si="6"/>
        <v>391.12734004218</v>
      </c>
      <c r="R41" s="10">
        <f t="shared" si="7"/>
        <v>82.8922398664958</v>
      </c>
      <c r="T41" s="119"/>
      <c r="U41" s="120"/>
    </row>
    <row r="42" spans="1:21" ht="15">
      <c r="A42" s="6">
        <v>10105</v>
      </c>
      <c r="B42" s="11" t="s">
        <v>42</v>
      </c>
      <c r="C42" s="17">
        <v>112.834598287671</v>
      </c>
      <c r="D42" s="22">
        <v>0</v>
      </c>
      <c r="E42" s="8">
        <v>0</v>
      </c>
      <c r="F42" s="9">
        <v>0</v>
      </c>
      <c r="G42" s="8">
        <v>0</v>
      </c>
      <c r="H42" s="9">
        <v>0</v>
      </c>
      <c r="I42" s="108">
        <v>0</v>
      </c>
      <c r="J42" s="24">
        <f t="shared" si="0"/>
        <v>112.834598287671</v>
      </c>
      <c r="K42" s="17">
        <v>92.838</v>
      </c>
      <c r="L42" s="8">
        <f t="shared" si="1"/>
        <v>0</v>
      </c>
      <c r="M42" s="8">
        <f>'Conservation Data'!J41*0.5</f>
        <v>0</v>
      </c>
      <c r="N42" s="8">
        <f t="shared" si="2"/>
        <v>0</v>
      </c>
      <c r="O42" s="9">
        <f t="shared" si="3"/>
        <v>4.9991495719177514</v>
      </c>
      <c r="P42" s="22">
        <f>'Proportional Share Calculation'!E42</f>
        <v>2.3530557699597</v>
      </c>
      <c r="Q42" s="114">
        <f t="shared" si="6"/>
        <v>100.19020534187744</v>
      </c>
      <c r="R42" s="10">
        <f t="shared" si="7"/>
        <v>12.644392945793555</v>
      </c>
      <c r="T42" s="119"/>
      <c r="U42" s="120"/>
    </row>
    <row r="43" spans="1:21" ht="15">
      <c r="A43" s="6">
        <v>10106</v>
      </c>
      <c r="B43" s="11" t="s">
        <v>43</v>
      </c>
      <c r="C43" s="17">
        <v>26.341</v>
      </c>
      <c r="D43" s="22">
        <v>0</v>
      </c>
      <c r="E43" s="8">
        <v>0</v>
      </c>
      <c r="F43" s="9">
        <v>0</v>
      </c>
      <c r="G43" s="8">
        <v>0</v>
      </c>
      <c r="H43" s="9">
        <v>0</v>
      </c>
      <c r="I43" s="108">
        <v>0</v>
      </c>
      <c r="J43" s="24">
        <f t="shared" si="0"/>
        <v>26.341</v>
      </c>
      <c r="K43" s="17">
        <v>23.879</v>
      </c>
      <c r="L43" s="8">
        <f t="shared" si="1"/>
        <v>0</v>
      </c>
      <c r="M43" s="8">
        <f>'Conservation Data'!J42*0.5</f>
        <v>0</v>
      </c>
      <c r="N43" s="8">
        <f t="shared" si="2"/>
        <v>0</v>
      </c>
      <c r="O43" s="9">
        <f t="shared" si="3"/>
        <v>0.6154999999999999</v>
      </c>
      <c r="P43" s="22">
        <f>'Proportional Share Calculation'!E43</f>
        <v>0.5891108317184809</v>
      </c>
      <c r="Q43" s="114">
        <f t="shared" si="6"/>
        <v>25.083610831718484</v>
      </c>
      <c r="R43" s="10">
        <f t="shared" si="7"/>
        <v>1.2573891682815166</v>
      </c>
      <c r="T43" s="119"/>
      <c r="U43" s="120"/>
    </row>
    <row r="44" spans="1:21" ht="15">
      <c r="A44" s="6">
        <v>10109</v>
      </c>
      <c r="B44" s="11" t="s">
        <v>44</v>
      </c>
      <c r="C44" s="17">
        <v>16.2890238584475</v>
      </c>
      <c r="D44" s="22">
        <v>0</v>
      </c>
      <c r="E44" s="8">
        <v>0</v>
      </c>
      <c r="F44" s="9">
        <v>0</v>
      </c>
      <c r="G44" s="8">
        <v>0</v>
      </c>
      <c r="H44" s="9">
        <v>0</v>
      </c>
      <c r="I44" s="108">
        <v>0</v>
      </c>
      <c r="J44" s="24">
        <f t="shared" si="0"/>
        <v>16.2890238584475</v>
      </c>
      <c r="K44" s="17">
        <v>12.118</v>
      </c>
      <c r="L44" s="8">
        <f t="shared" si="1"/>
        <v>0</v>
      </c>
      <c r="M44" s="8">
        <f>'Conservation Data'!J43*0.5</f>
        <v>0.0178888242</v>
      </c>
      <c r="N44" s="8">
        <f t="shared" si="2"/>
        <v>0</v>
      </c>
      <c r="O44" s="9">
        <f t="shared" si="3"/>
        <v>1.042755964611875</v>
      </c>
      <c r="P44" s="22">
        <f>'Proportional Share Calculation'!E44</f>
        <v>0.3169561490317984</v>
      </c>
      <c r="Q44" s="114">
        <f t="shared" si="6"/>
        <v>13.495600937843673</v>
      </c>
      <c r="R44" s="10">
        <f t="shared" si="7"/>
        <v>2.7934229206038275</v>
      </c>
      <c r="T44" s="119"/>
      <c r="U44" s="120"/>
    </row>
    <row r="45" spans="1:21" ht="15">
      <c r="A45" s="6">
        <v>10111</v>
      </c>
      <c r="B45" s="11" t="s">
        <v>45</v>
      </c>
      <c r="C45" s="17">
        <v>3.27322191780822</v>
      </c>
      <c r="D45" s="22">
        <v>0</v>
      </c>
      <c r="E45" s="8">
        <v>0</v>
      </c>
      <c r="F45" s="9">
        <v>0</v>
      </c>
      <c r="G45" s="8">
        <v>0</v>
      </c>
      <c r="H45" s="9">
        <v>0</v>
      </c>
      <c r="I45" s="108">
        <v>0</v>
      </c>
      <c r="J45" s="24">
        <f t="shared" si="0"/>
        <v>3.27322191780822</v>
      </c>
      <c r="K45" s="17">
        <v>3.235</v>
      </c>
      <c r="L45" s="8">
        <f t="shared" si="1"/>
        <v>0</v>
      </c>
      <c r="M45" s="8">
        <f>'Conservation Data'!J44*0.5</f>
        <v>0</v>
      </c>
      <c r="N45" s="8">
        <f t="shared" si="2"/>
        <v>0</v>
      </c>
      <c r="O45" s="9">
        <f t="shared" si="3"/>
        <v>0.009555479452055038</v>
      </c>
      <c r="P45" s="22">
        <f>'Proportional Share Calculation'!E45</f>
        <v>0.07803395770710789</v>
      </c>
      <c r="Q45" s="114">
        <f t="shared" si="6"/>
        <v>3.322589437159163</v>
      </c>
      <c r="R45" s="10">
        <f t="shared" si="7"/>
        <v>-0.04936751935094286</v>
      </c>
      <c r="T45" s="119"/>
      <c r="U45" s="120"/>
    </row>
    <row r="46" spans="1:21" ht="15">
      <c r="A46" s="6">
        <v>10112</v>
      </c>
      <c r="B46" s="11" t="s">
        <v>46</v>
      </c>
      <c r="C46" s="17">
        <v>58.9874598173516</v>
      </c>
      <c r="D46" s="22">
        <v>0</v>
      </c>
      <c r="E46" s="8">
        <v>0</v>
      </c>
      <c r="F46" s="9">
        <v>0</v>
      </c>
      <c r="G46" s="8">
        <v>0</v>
      </c>
      <c r="H46" s="9">
        <v>0</v>
      </c>
      <c r="I46" s="108">
        <v>0</v>
      </c>
      <c r="J46" s="24">
        <f t="shared" si="0"/>
        <v>58.9874598173516</v>
      </c>
      <c r="K46" s="17">
        <v>58.25</v>
      </c>
      <c r="L46" s="8">
        <f t="shared" si="1"/>
        <v>0</v>
      </c>
      <c r="M46" s="8">
        <f>'Conservation Data'!J45*0.5</f>
        <v>0.4662185677</v>
      </c>
      <c r="N46" s="8">
        <f t="shared" si="2"/>
        <v>0</v>
      </c>
      <c r="O46" s="9">
        <f t="shared" si="3"/>
        <v>0.1843649543378998</v>
      </c>
      <c r="P46" s="22">
        <f>'Proportional Share Calculation'!E46</f>
        <v>1.4166025739399288</v>
      </c>
      <c r="Q46" s="114">
        <f t="shared" si="6"/>
        <v>60.317186095977824</v>
      </c>
      <c r="R46" s="10">
        <f t="shared" si="7"/>
        <v>-1.3297262786262252</v>
      </c>
      <c r="T46" s="119"/>
      <c r="U46" s="120"/>
    </row>
    <row r="47" spans="1:21" ht="15">
      <c r="A47" s="6">
        <v>10113</v>
      </c>
      <c r="B47" s="11" t="s">
        <v>47</v>
      </c>
      <c r="C47" s="17">
        <v>45.6189175799087</v>
      </c>
      <c r="D47" s="22">
        <v>0</v>
      </c>
      <c r="E47" s="8">
        <v>0</v>
      </c>
      <c r="F47" s="9">
        <v>0</v>
      </c>
      <c r="G47" s="8">
        <v>0</v>
      </c>
      <c r="H47" s="9">
        <v>0.3057077625570776</v>
      </c>
      <c r="I47" s="108">
        <v>0</v>
      </c>
      <c r="J47" s="24">
        <f t="shared" si="0"/>
        <v>45.31320981735162</v>
      </c>
      <c r="K47" s="17">
        <v>37.693</v>
      </c>
      <c r="L47" s="8">
        <f t="shared" si="1"/>
        <v>0</v>
      </c>
      <c r="M47" s="8">
        <f>'Conservation Data'!J46*0.5</f>
        <v>0.016926727449999998</v>
      </c>
      <c r="N47" s="8">
        <f t="shared" si="2"/>
        <v>0.1528538812785388</v>
      </c>
      <c r="O47" s="9">
        <f t="shared" si="3"/>
        <v>1.9050524543379055</v>
      </c>
      <c r="P47" s="22">
        <f>'Proportional Share Calculation'!E47</f>
        <v>0.9564457821725191</v>
      </c>
      <c r="Q47" s="114">
        <f t="shared" si="6"/>
        <v>40.724278845238956</v>
      </c>
      <c r="R47" s="10">
        <f t="shared" si="7"/>
        <v>4.588930972112664</v>
      </c>
      <c r="T47" s="119"/>
      <c r="U47" s="120"/>
    </row>
    <row r="48" spans="1:21" ht="15">
      <c r="A48" s="6">
        <v>10116</v>
      </c>
      <c r="B48" s="11" t="s">
        <v>48</v>
      </c>
      <c r="C48" s="17">
        <v>0.254</v>
      </c>
      <c r="D48" s="22">
        <v>0</v>
      </c>
      <c r="E48" s="8">
        <v>0</v>
      </c>
      <c r="F48" s="9">
        <v>0</v>
      </c>
      <c r="G48" s="8">
        <v>0</v>
      </c>
      <c r="H48" s="9">
        <v>0</v>
      </c>
      <c r="I48" s="108">
        <v>0</v>
      </c>
      <c r="J48" s="24">
        <f t="shared" si="0"/>
        <v>0.254</v>
      </c>
      <c r="K48" s="17">
        <v>0.228</v>
      </c>
      <c r="L48" s="8">
        <f t="shared" si="1"/>
        <v>0</v>
      </c>
      <c r="M48" s="8">
        <f>'Conservation Data'!J47*0.5</f>
        <v>0.0025365241500000003</v>
      </c>
      <c r="N48" s="8">
        <f t="shared" si="2"/>
        <v>0</v>
      </c>
      <c r="O48" s="9">
        <f t="shared" si="3"/>
        <v>0.006499999999999999</v>
      </c>
      <c r="P48" s="22">
        <f>'Proportional Share Calculation'!E48</f>
        <v>0.005700903626922953</v>
      </c>
      <c r="Q48" s="114">
        <f t="shared" si="6"/>
        <v>0.24273742777692298</v>
      </c>
      <c r="R48" s="10">
        <f t="shared" si="7"/>
        <v>0.011262572223077028</v>
      </c>
      <c r="T48" s="119"/>
      <c r="U48" s="120"/>
    </row>
    <row r="49" spans="1:21" ht="15">
      <c r="A49" s="6">
        <v>10118</v>
      </c>
      <c r="B49" s="11" t="s">
        <v>49</v>
      </c>
      <c r="C49" s="17">
        <v>52.862</v>
      </c>
      <c r="D49" s="22">
        <v>0</v>
      </c>
      <c r="E49" s="8">
        <v>0</v>
      </c>
      <c r="F49" s="9">
        <v>2.362785388127854</v>
      </c>
      <c r="G49" s="8">
        <v>0</v>
      </c>
      <c r="H49" s="9">
        <v>0</v>
      </c>
      <c r="I49" s="108">
        <v>0</v>
      </c>
      <c r="J49" s="24">
        <f t="shared" si="0"/>
        <v>50.49921461187215</v>
      </c>
      <c r="K49" s="17">
        <v>45.674</v>
      </c>
      <c r="L49" s="8">
        <f t="shared" si="1"/>
        <v>0</v>
      </c>
      <c r="M49" s="8">
        <f>'Conservation Data'!J48*0.5</f>
        <v>0.19362773392694066</v>
      </c>
      <c r="N49" s="8">
        <f t="shared" si="2"/>
        <v>0</v>
      </c>
      <c r="O49" s="9">
        <f t="shared" si="3"/>
        <v>1.206303652968037</v>
      </c>
      <c r="P49" s="22">
        <f>'Proportional Share Calculation'!E49</f>
        <v>1.132162847643038</v>
      </c>
      <c r="Q49" s="114">
        <f t="shared" si="6"/>
        <v>48.206094234538014</v>
      </c>
      <c r="R49" s="10">
        <f t="shared" si="7"/>
        <v>2.2931203773341338</v>
      </c>
      <c r="T49" s="119"/>
      <c r="U49" s="120"/>
    </row>
    <row r="50" spans="1:21" ht="15">
      <c r="A50" s="6">
        <v>10121</v>
      </c>
      <c r="B50" s="11" t="s">
        <v>50</v>
      </c>
      <c r="C50" s="17">
        <v>41.725</v>
      </c>
      <c r="D50" s="22">
        <v>0</v>
      </c>
      <c r="E50" s="8">
        <v>0</v>
      </c>
      <c r="F50" s="9">
        <v>0</v>
      </c>
      <c r="G50" s="8">
        <v>0</v>
      </c>
      <c r="H50" s="9">
        <v>0</v>
      </c>
      <c r="I50" s="108">
        <v>0</v>
      </c>
      <c r="J50" s="24">
        <f t="shared" si="0"/>
        <v>41.725</v>
      </c>
      <c r="K50" s="17">
        <v>40.875</v>
      </c>
      <c r="L50" s="8">
        <f t="shared" si="1"/>
        <v>0</v>
      </c>
      <c r="M50" s="8">
        <f>'Conservation Data'!J49*0.5</f>
        <v>0</v>
      </c>
      <c r="N50" s="8">
        <f t="shared" si="2"/>
        <v>0</v>
      </c>
      <c r="O50" s="9">
        <f t="shared" si="3"/>
        <v>0.21250000000000036</v>
      </c>
      <c r="P50" s="22">
        <f>'Proportional Share Calculation'!E50</f>
        <v>0.9881847475242637</v>
      </c>
      <c r="Q50" s="114">
        <f t="shared" si="6"/>
        <v>42.075684747524264</v>
      </c>
      <c r="R50" s="10">
        <f t="shared" si="7"/>
        <v>-0.35068474752426226</v>
      </c>
      <c r="T50" s="119"/>
      <c r="U50" s="120"/>
    </row>
    <row r="51" spans="1:21" ht="15">
      <c r="A51" s="6">
        <v>10123</v>
      </c>
      <c r="B51" s="11" t="s">
        <v>51</v>
      </c>
      <c r="C51" s="17">
        <v>479.049372488584</v>
      </c>
      <c r="D51" s="22">
        <v>0</v>
      </c>
      <c r="E51" s="8">
        <v>28.604</v>
      </c>
      <c r="F51" s="9">
        <v>15.719977168949772</v>
      </c>
      <c r="G51" s="8">
        <v>0</v>
      </c>
      <c r="H51" s="9">
        <v>0</v>
      </c>
      <c r="I51" s="108">
        <v>0</v>
      </c>
      <c r="J51" s="24">
        <f t="shared" si="0"/>
        <v>434.72539531963423</v>
      </c>
      <c r="K51" s="17">
        <v>549.199</v>
      </c>
      <c r="L51" s="8">
        <f t="shared" si="1"/>
        <v>-114.47360468036572</v>
      </c>
      <c r="M51" s="8">
        <f>'Conservation Data'!J50*0.5</f>
        <v>8.921821501263697</v>
      </c>
      <c r="N51" s="8">
        <f t="shared" si="2"/>
        <v>0</v>
      </c>
      <c r="O51" s="9">
        <f t="shared" si="3"/>
        <v>0</v>
      </c>
      <c r="P51" s="22">
        <f>'Proportional Share Calculation'!E51</f>
        <v>10.670043515521783</v>
      </c>
      <c r="Q51" s="114">
        <f t="shared" si="6"/>
        <v>454.31726033641974</v>
      </c>
      <c r="R51" s="10">
        <f t="shared" si="7"/>
        <v>-19.591865016785505</v>
      </c>
      <c r="T51" s="119"/>
      <c r="U51" s="120"/>
    </row>
    <row r="52" spans="1:21" ht="15">
      <c r="A52" s="6">
        <v>10136</v>
      </c>
      <c r="B52" s="11" t="s">
        <v>52</v>
      </c>
      <c r="C52" s="17">
        <v>19.94</v>
      </c>
      <c r="D52" s="22">
        <v>0</v>
      </c>
      <c r="E52" s="8">
        <v>0</v>
      </c>
      <c r="F52" s="9">
        <v>0</v>
      </c>
      <c r="G52" s="8">
        <v>0</v>
      </c>
      <c r="H52" s="9">
        <v>0</v>
      </c>
      <c r="I52" s="108">
        <v>0</v>
      </c>
      <c r="J52" s="24">
        <f t="shared" si="0"/>
        <v>19.94</v>
      </c>
      <c r="K52" s="17">
        <v>18.537</v>
      </c>
      <c r="L52" s="8">
        <f t="shared" si="1"/>
        <v>0</v>
      </c>
      <c r="M52" s="8">
        <f>'Conservation Data'!J51*0.5</f>
        <v>0.0010717939497716896</v>
      </c>
      <c r="N52" s="8">
        <f t="shared" si="2"/>
        <v>0</v>
      </c>
      <c r="O52" s="9">
        <f t="shared" si="3"/>
        <v>0.35075000000000056</v>
      </c>
      <c r="P52" s="22">
        <f>'Proportional Share Calculation'!E52</f>
        <v>0.4542901270577443</v>
      </c>
      <c r="Q52" s="114">
        <f t="shared" si="6"/>
        <v>19.34311192100752</v>
      </c>
      <c r="R52" s="10">
        <f t="shared" si="7"/>
        <v>0.5968880789924818</v>
      </c>
      <c r="T52" s="119"/>
      <c r="U52" s="120"/>
    </row>
    <row r="53" spans="1:21" ht="15">
      <c r="A53" s="6">
        <v>10142</v>
      </c>
      <c r="B53" s="11" t="s">
        <v>53</v>
      </c>
      <c r="C53" s="17">
        <v>3.45225502283105</v>
      </c>
      <c r="D53" s="22">
        <v>0</v>
      </c>
      <c r="E53" s="8">
        <v>0</v>
      </c>
      <c r="F53" s="9">
        <v>0</v>
      </c>
      <c r="G53" s="8">
        <v>0</v>
      </c>
      <c r="H53" s="9">
        <v>0</v>
      </c>
      <c r="I53" s="108">
        <v>0</v>
      </c>
      <c r="J53" s="24">
        <f t="shared" si="0"/>
        <v>3.45225502283105</v>
      </c>
      <c r="K53" s="17">
        <v>2.687</v>
      </c>
      <c r="L53" s="8">
        <f t="shared" si="1"/>
        <v>0</v>
      </c>
      <c r="M53" s="8">
        <f>'Conservation Data'!J52*0.5</f>
        <v>0</v>
      </c>
      <c r="N53" s="8">
        <f t="shared" si="2"/>
        <v>0</v>
      </c>
      <c r="O53" s="9">
        <f t="shared" si="3"/>
        <v>0.19131375570776255</v>
      </c>
      <c r="P53" s="22">
        <f>'Proportional Share Calculation'!E53</f>
        <v>0.06922557351943269</v>
      </c>
      <c r="Q53" s="114">
        <f t="shared" si="6"/>
        <v>2.947539329227195</v>
      </c>
      <c r="R53" s="10">
        <f t="shared" si="7"/>
        <v>0.5047156936038548</v>
      </c>
      <c r="T53" s="119"/>
      <c r="U53" s="120"/>
    </row>
    <row r="54" spans="1:21" ht="15">
      <c r="A54" s="6">
        <v>10144</v>
      </c>
      <c r="B54" s="11" t="s">
        <v>54</v>
      </c>
      <c r="C54" s="17">
        <v>3.39970833333333</v>
      </c>
      <c r="D54" s="22">
        <v>0</v>
      </c>
      <c r="E54" s="8">
        <v>0</v>
      </c>
      <c r="F54" s="9">
        <v>0</v>
      </c>
      <c r="G54" s="8">
        <v>0</v>
      </c>
      <c r="H54" s="9">
        <v>0</v>
      </c>
      <c r="I54" s="108">
        <v>0</v>
      </c>
      <c r="J54" s="24">
        <f t="shared" si="0"/>
        <v>3.39970833333333</v>
      </c>
      <c r="K54" s="17">
        <v>3.368</v>
      </c>
      <c r="L54" s="8">
        <f t="shared" si="1"/>
        <v>0</v>
      </c>
      <c r="M54" s="8">
        <f>'Conservation Data'!J53*0.5</f>
        <v>0</v>
      </c>
      <c r="N54" s="8">
        <f t="shared" si="2"/>
        <v>0</v>
      </c>
      <c r="O54" s="9">
        <f t="shared" si="3"/>
        <v>0.007927083333332474</v>
      </c>
      <c r="P54" s="22">
        <f>'Proportional Share Calculation'!E54</f>
        <v>0.08119354189240215</v>
      </c>
      <c r="Q54" s="114">
        <f t="shared" si="6"/>
        <v>3.4571206252257345</v>
      </c>
      <c r="R54" s="10">
        <f t="shared" si="7"/>
        <v>-0.05741229189240471</v>
      </c>
      <c r="T54" s="119"/>
      <c r="U54" s="120"/>
    </row>
    <row r="55" spans="1:21" ht="15">
      <c r="A55" s="6">
        <v>10156</v>
      </c>
      <c r="B55" s="11" t="s">
        <v>55</v>
      </c>
      <c r="C55" s="17">
        <v>33.6582799086758</v>
      </c>
      <c r="D55" s="22">
        <v>0</v>
      </c>
      <c r="E55" s="8">
        <v>0</v>
      </c>
      <c r="F55" s="9">
        <v>0</v>
      </c>
      <c r="G55" s="8">
        <v>0</v>
      </c>
      <c r="H55" s="9">
        <v>0</v>
      </c>
      <c r="I55" s="108">
        <v>0</v>
      </c>
      <c r="J55" s="24">
        <f t="shared" si="0"/>
        <v>33.6582799086758</v>
      </c>
      <c r="K55" s="17">
        <v>32.238</v>
      </c>
      <c r="L55" s="8">
        <f t="shared" si="1"/>
        <v>0</v>
      </c>
      <c r="M55" s="8">
        <f>'Conservation Data'!J54*0.5</f>
        <v>0.00179287725</v>
      </c>
      <c r="N55" s="8">
        <f t="shared" si="2"/>
        <v>0</v>
      </c>
      <c r="O55" s="9">
        <f t="shared" si="3"/>
        <v>0.3550699771689505</v>
      </c>
      <c r="P55" s="22">
        <f>'Proportional Share Calculation'!E55</f>
        <v>0.7839305462824945</v>
      </c>
      <c r="Q55" s="114">
        <f t="shared" si="6"/>
        <v>33.37879340070144</v>
      </c>
      <c r="R55" s="10">
        <f t="shared" si="7"/>
        <v>0.2794865079743616</v>
      </c>
      <c r="T55" s="119"/>
      <c r="U55" s="120"/>
    </row>
    <row r="56" spans="1:21" ht="15">
      <c r="A56" s="6">
        <v>10157</v>
      </c>
      <c r="B56" s="11" t="s">
        <v>56</v>
      </c>
      <c r="C56" s="17">
        <v>78.2834619863014</v>
      </c>
      <c r="D56" s="22">
        <v>0</v>
      </c>
      <c r="E56" s="8">
        <v>35.657</v>
      </c>
      <c r="F56" s="9">
        <v>2.5490867579908674</v>
      </c>
      <c r="G56" s="8">
        <v>0</v>
      </c>
      <c r="H56" s="9">
        <v>0</v>
      </c>
      <c r="I56" s="108">
        <v>0</v>
      </c>
      <c r="J56" s="24">
        <f t="shared" si="0"/>
        <v>40.077375228310544</v>
      </c>
      <c r="K56" s="17">
        <v>49.958</v>
      </c>
      <c r="L56" s="8">
        <f t="shared" si="1"/>
        <v>-9.880624771689455</v>
      </c>
      <c r="M56" s="8">
        <f>'Conservation Data'!J55*0.5</f>
        <v>0.2613500946801369</v>
      </c>
      <c r="N56" s="8">
        <f t="shared" si="2"/>
        <v>0</v>
      </c>
      <c r="O56" s="9">
        <f t="shared" si="3"/>
        <v>0</v>
      </c>
      <c r="P56" s="22">
        <f>'Proportional Share Calculation'!E56</f>
        <v>0.9701761630362074</v>
      </c>
      <c r="Q56" s="114">
        <f t="shared" si="6"/>
        <v>41.30890148602689</v>
      </c>
      <c r="R56" s="10">
        <f t="shared" si="7"/>
        <v>-1.2315262577163466</v>
      </c>
      <c r="T56" s="119"/>
      <c r="U56" s="120"/>
    </row>
    <row r="57" spans="1:21" ht="15">
      <c r="A57" s="6">
        <v>10158</v>
      </c>
      <c r="B57" s="11" t="s">
        <v>57</v>
      </c>
      <c r="C57" s="17">
        <v>3.95000856164384</v>
      </c>
      <c r="D57" s="22">
        <v>0</v>
      </c>
      <c r="E57" s="8">
        <v>0</v>
      </c>
      <c r="F57" s="9">
        <v>0</v>
      </c>
      <c r="G57" s="8">
        <v>0</v>
      </c>
      <c r="H57" s="9">
        <v>0</v>
      </c>
      <c r="I57" s="108">
        <v>0</v>
      </c>
      <c r="J57" s="24">
        <f t="shared" si="0"/>
        <v>3.95000856164384</v>
      </c>
      <c r="K57" s="17">
        <v>2.791</v>
      </c>
      <c r="L57" s="8">
        <f t="shared" si="1"/>
        <v>0</v>
      </c>
      <c r="M57" s="8">
        <f>'Conservation Data'!J56*0.5</f>
        <v>0</v>
      </c>
      <c r="N57" s="8">
        <f t="shared" si="2"/>
        <v>0</v>
      </c>
      <c r="O57" s="9">
        <f t="shared" si="3"/>
        <v>0.28975214041096</v>
      </c>
      <c r="P57" s="22">
        <f>'Proportional Share Calculation'!E57</f>
        <v>0.07409436631717284</v>
      </c>
      <c r="Q57" s="114">
        <f t="shared" si="6"/>
        <v>3.1548465067281324</v>
      </c>
      <c r="R57" s="10">
        <f t="shared" si="7"/>
        <v>0.7951620549157075</v>
      </c>
      <c r="T57" s="119"/>
      <c r="U57" s="120"/>
    </row>
    <row r="58" spans="1:21" ht="15">
      <c r="A58" s="6">
        <v>10170</v>
      </c>
      <c r="B58" s="11" t="s">
        <v>58</v>
      </c>
      <c r="C58" s="17">
        <v>276.608792009132</v>
      </c>
      <c r="D58" s="22">
        <v>0</v>
      </c>
      <c r="E58" s="8">
        <v>1.145</v>
      </c>
      <c r="F58" s="9">
        <v>42.38961187214612</v>
      </c>
      <c r="G58" s="8">
        <v>0</v>
      </c>
      <c r="H58" s="9">
        <v>0</v>
      </c>
      <c r="I58" s="108">
        <v>0</v>
      </c>
      <c r="J58" s="24">
        <f t="shared" si="0"/>
        <v>233.0741801369859</v>
      </c>
      <c r="K58" s="17">
        <v>251.097</v>
      </c>
      <c r="L58" s="8">
        <f t="shared" si="1"/>
        <v>-18.02281986301412</v>
      </c>
      <c r="M58" s="8">
        <f>'Conservation Data'!J57*0.5</f>
        <v>2.4934825645365297</v>
      </c>
      <c r="N58" s="8">
        <f t="shared" si="2"/>
        <v>0</v>
      </c>
      <c r="O58" s="9">
        <f t="shared" si="3"/>
        <v>0</v>
      </c>
      <c r="P58" s="22">
        <f>'Proportional Share Calculation'!E58</f>
        <v>5.665576423281651</v>
      </c>
      <c r="Q58" s="114">
        <f t="shared" si="6"/>
        <v>241.23323912480407</v>
      </c>
      <c r="R58" s="10">
        <f t="shared" si="7"/>
        <v>-8.159058987818185</v>
      </c>
      <c r="T58" s="119"/>
      <c r="U58" s="120"/>
    </row>
    <row r="59" spans="1:21" ht="15">
      <c r="A59" s="6">
        <v>10172</v>
      </c>
      <c r="B59" s="11" t="s">
        <v>59</v>
      </c>
      <c r="C59" s="17">
        <v>5.11537385844749</v>
      </c>
      <c r="D59" s="22">
        <v>0</v>
      </c>
      <c r="E59" s="8">
        <v>0</v>
      </c>
      <c r="F59" s="9">
        <v>0</v>
      </c>
      <c r="G59" s="8">
        <v>0</v>
      </c>
      <c r="H59" s="9">
        <v>0</v>
      </c>
      <c r="I59" s="108">
        <v>0</v>
      </c>
      <c r="J59" s="24">
        <f t="shared" si="0"/>
        <v>5.11537385844749</v>
      </c>
      <c r="K59" s="17">
        <v>6.102</v>
      </c>
      <c r="L59" s="8">
        <f t="shared" si="1"/>
        <v>-0.9866261415525104</v>
      </c>
      <c r="M59" s="8">
        <f>'Conservation Data'!J58*0.5</f>
        <v>0</v>
      </c>
      <c r="N59" s="8">
        <f t="shared" si="2"/>
        <v>0</v>
      </c>
      <c r="O59" s="9">
        <f t="shared" si="3"/>
        <v>0</v>
      </c>
      <c r="P59" s="22">
        <f>'Proportional Share Calculation'!E59</f>
        <v>0.12302852266022882</v>
      </c>
      <c r="Q59" s="114">
        <f t="shared" si="6"/>
        <v>5.2384023811077185</v>
      </c>
      <c r="R59" s="10">
        <f t="shared" si="7"/>
        <v>-0.12302852266022857</v>
      </c>
      <c r="T59" s="119"/>
      <c r="U59" s="120"/>
    </row>
    <row r="60" spans="1:21" ht="15">
      <c r="A60" s="6">
        <v>10173</v>
      </c>
      <c r="B60" s="11" t="s">
        <v>60</v>
      </c>
      <c r="C60" s="17">
        <v>47.732</v>
      </c>
      <c r="D60" s="22">
        <v>0</v>
      </c>
      <c r="E60" s="8">
        <v>0</v>
      </c>
      <c r="F60" s="9">
        <v>1.127054794520548</v>
      </c>
      <c r="G60" s="8">
        <v>0.9665525114155251</v>
      </c>
      <c r="H60" s="9">
        <v>0</v>
      </c>
      <c r="I60" s="108">
        <v>0</v>
      </c>
      <c r="J60" s="24">
        <f t="shared" si="0"/>
        <v>45.638392694063924</v>
      </c>
      <c r="K60" s="17">
        <v>33.13</v>
      </c>
      <c r="L60" s="8">
        <f t="shared" si="1"/>
        <v>0</v>
      </c>
      <c r="M60" s="8">
        <f>'Conservation Data'!J59*0.5</f>
        <v>0.017330255707762546</v>
      </c>
      <c r="N60" s="8">
        <f t="shared" si="2"/>
        <v>0</v>
      </c>
      <c r="O60" s="9">
        <f t="shared" si="3"/>
        <v>3.1270981735159804</v>
      </c>
      <c r="P60" s="22">
        <f>'Proportional Share Calculation'!E60</f>
        <v>0.8724268183491194</v>
      </c>
      <c r="Q60" s="114">
        <f t="shared" si="6"/>
        <v>37.146855247572866</v>
      </c>
      <c r="R60" s="10">
        <f t="shared" si="7"/>
        <v>8.491537446491058</v>
      </c>
      <c r="T60" s="119"/>
      <c r="U60" s="120"/>
    </row>
    <row r="61" spans="1:21" ht="15">
      <c r="A61" s="6">
        <v>10174</v>
      </c>
      <c r="B61" s="11" t="s">
        <v>61</v>
      </c>
      <c r="C61" s="17">
        <v>0.609800684931507</v>
      </c>
      <c r="D61" s="22">
        <v>0</v>
      </c>
      <c r="E61" s="8">
        <v>0</v>
      </c>
      <c r="F61" s="9">
        <v>0</v>
      </c>
      <c r="G61" s="8">
        <v>0</v>
      </c>
      <c r="H61" s="9">
        <v>0</v>
      </c>
      <c r="I61" s="108">
        <v>0</v>
      </c>
      <c r="J61" s="24">
        <f t="shared" si="0"/>
        <v>0.609800684931507</v>
      </c>
      <c r="K61" s="17">
        <v>0.507</v>
      </c>
      <c r="L61" s="8">
        <f t="shared" si="1"/>
        <v>0</v>
      </c>
      <c r="M61" s="8">
        <f>'Conservation Data'!J60*0.5</f>
        <v>0</v>
      </c>
      <c r="N61" s="8">
        <f t="shared" si="2"/>
        <v>0</v>
      </c>
      <c r="O61" s="9">
        <f t="shared" si="3"/>
        <v>0.02570017123287674</v>
      </c>
      <c r="P61" s="22">
        <f>'Proportional Share Calculation'!E61</f>
        <v>0.012811832898470153</v>
      </c>
      <c r="Q61" s="114">
        <f t="shared" si="6"/>
        <v>0.5455120041313468</v>
      </c>
      <c r="R61" s="10">
        <f t="shared" si="7"/>
        <v>0.06428868080016015</v>
      </c>
      <c r="T61" s="119"/>
      <c r="U61" s="120"/>
    </row>
    <row r="62" spans="1:21" ht="15">
      <c r="A62" s="6">
        <v>10177</v>
      </c>
      <c r="B62" s="11" t="s">
        <v>62</v>
      </c>
      <c r="C62" s="17">
        <v>9.85533378995434</v>
      </c>
      <c r="D62" s="22">
        <v>0</v>
      </c>
      <c r="E62" s="8">
        <v>0</v>
      </c>
      <c r="F62" s="9">
        <v>0</v>
      </c>
      <c r="G62" s="8">
        <v>0</v>
      </c>
      <c r="H62" s="9">
        <v>0</v>
      </c>
      <c r="I62" s="108">
        <v>0</v>
      </c>
      <c r="J62" s="24">
        <f t="shared" si="0"/>
        <v>9.85533378995434</v>
      </c>
      <c r="K62" s="17">
        <v>11.665</v>
      </c>
      <c r="L62" s="8">
        <f t="shared" si="1"/>
        <v>-1.809666210045659</v>
      </c>
      <c r="M62" s="8">
        <f>'Conservation Data'!J61*0.5</f>
        <v>0</v>
      </c>
      <c r="N62" s="8">
        <f t="shared" si="2"/>
        <v>0</v>
      </c>
      <c r="O62" s="9">
        <f t="shared" si="3"/>
        <v>0</v>
      </c>
      <c r="P62" s="22">
        <f>'Proportional Share Calculation'!E62</f>
        <v>0.23702806286567388</v>
      </c>
      <c r="Q62" s="114">
        <f t="shared" si="6"/>
        <v>10.092361852820014</v>
      </c>
      <c r="R62" s="10">
        <f t="shared" si="7"/>
        <v>-0.23702806286567402</v>
      </c>
      <c r="T62" s="119"/>
      <c r="U62" s="120"/>
    </row>
    <row r="63" spans="1:21" ht="15">
      <c r="A63" s="6">
        <v>10179</v>
      </c>
      <c r="B63" s="11" t="s">
        <v>63</v>
      </c>
      <c r="C63" s="17">
        <v>197.493</v>
      </c>
      <c r="D63" s="22">
        <v>0</v>
      </c>
      <c r="E63" s="8">
        <v>0</v>
      </c>
      <c r="F63" s="9">
        <v>0</v>
      </c>
      <c r="G63" s="8">
        <v>4.16</v>
      </c>
      <c r="H63" s="9">
        <v>3.5765981735159817</v>
      </c>
      <c r="I63" s="108">
        <v>0</v>
      </c>
      <c r="J63" s="24">
        <f t="shared" si="0"/>
        <v>189.75640182648402</v>
      </c>
      <c r="K63" s="17">
        <v>166.822</v>
      </c>
      <c r="L63" s="8">
        <f t="shared" si="1"/>
        <v>0</v>
      </c>
      <c r="M63" s="8">
        <f>'Conservation Data'!J62*0.5</f>
        <v>1.3196294659988588</v>
      </c>
      <c r="N63" s="8">
        <f t="shared" si="2"/>
        <v>1.7882990867579909</v>
      </c>
      <c r="O63" s="9">
        <f t="shared" si="3"/>
        <v>5.733600456621005</v>
      </c>
      <c r="P63" s="22">
        <f>'Proportional Share Calculation'!E63</f>
        <v>4.224837725910636</v>
      </c>
      <c r="Q63" s="114">
        <f t="shared" si="6"/>
        <v>179.88836673528854</v>
      </c>
      <c r="R63" s="10">
        <f t="shared" si="7"/>
        <v>9.86803509119548</v>
      </c>
      <c r="T63" s="119"/>
      <c r="U63" s="120"/>
    </row>
    <row r="64" spans="1:21" ht="15">
      <c r="A64" s="6">
        <v>10183</v>
      </c>
      <c r="B64" s="11" t="s">
        <v>64</v>
      </c>
      <c r="C64" s="17">
        <v>134.28629783105</v>
      </c>
      <c r="D64" s="22">
        <v>0</v>
      </c>
      <c r="E64" s="8">
        <v>0</v>
      </c>
      <c r="F64" s="9">
        <v>0.6892694063926941</v>
      </c>
      <c r="G64" s="8">
        <v>0</v>
      </c>
      <c r="H64" s="9">
        <v>0</v>
      </c>
      <c r="I64" s="108">
        <v>0</v>
      </c>
      <c r="J64" s="24">
        <f t="shared" si="0"/>
        <v>133.5970284246573</v>
      </c>
      <c r="K64" s="17">
        <v>117.351</v>
      </c>
      <c r="L64" s="8">
        <f t="shared" si="1"/>
        <v>0</v>
      </c>
      <c r="M64" s="8">
        <f>'Conservation Data'!J63*0.5</f>
        <v>1.456294032454852</v>
      </c>
      <c r="N64" s="8">
        <f t="shared" si="2"/>
        <v>0</v>
      </c>
      <c r="O64" s="9">
        <f t="shared" si="3"/>
        <v>4.061507106164328</v>
      </c>
      <c r="P64" s="22">
        <f>'Proportional Share Calculation'!E64</f>
        <v>2.9550854939282107</v>
      </c>
      <c r="Q64" s="114">
        <f t="shared" si="6"/>
        <v>125.82388663254739</v>
      </c>
      <c r="R64" s="10">
        <f t="shared" si="7"/>
        <v>7.773141792109925</v>
      </c>
      <c r="T64" s="119"/>
      <c r="U64" s="120"/>
    </row>
    <row r="65" spans="1:21" ht="15">
      <c r="A65" s="6">
        <v>10186</v>
      </c>
      <c r="B65" s="11" t="s">
        <v>65</v>
      </c>
      <c r="C65" s="17">
        <v>21.2374315068493</v>
      </c>
      <c r="D65" s="22">
        <v>0</v>
      </c>
      <c r="E65" s="8">
        <v>0</v>
      </c>
      <c r="F65" s="9">
        <v>0</v>
      </c>
      <c r="G65" s="8">
        <v>0</v>
      </c>
      <c r="H65" s="9">
        <v>0</v>
      </c>
      <c r="I65" s="108">
        <v>0</v>
      </c>
      <c r="J65" s="24">
        <f t="shared" si="0"/>
        <v>21.2374315068493</v>
      </c>
      <c r="K65" s="17">
        <v>21.317</v>
      </c>
      <c r="L65" s="8">
        <f t="shared" si="1"/>
        <v>-0.07956849315069903</v>
      </c>
      <c r="M65" s="8">
        <f>'Conservation Data'!J64*0.5</f>
        <v>0.0017427283</v>
      </c>
      <c r="N65" s="8">
        <f t="shared" si="2"/>
        <v>0</v>
      </c>
      <c r="O65" s="9">
        <f t="shared" si="3"/>
        <v>0</v>
      </c>
      <c r="P65" s="22">
        <f>'Proportional Share Calculation'!E65</f>
        <v>0.5108178406859717</v>
      </c>
      <c r="Q65" s="114">
        <f t="shared" si="6"/>
        <v>21.749992075835273</v>
      </c>
      <c r="R65" s="10">
        <f t="shared" si="7"/>
        <v>-0.5125605689859718</v>
      </c>
      <c r="T65" s="119"/>
      <c r="U65" s="120"/>
    </row>
    <row r="66" spans="1:21" ht="15">
      <c r="A66" s="6">
        <v>10190</v>
      </c>
      <c r="B66" s="11" t="s">
        <v>66</v>
      </c>
      <c r="C66" s="17">
        <f>'[1]Reference Data'!R66</f>
        <v>747.54</v>
      </c>
      <c r="D66" s="22">
        <v>0</v>
      </c>
      <c r="E66" s="8">
        <v>233.21</v>
      </c>
      <c r="F66" s="9">
        <v>264.46</v>
      </c>
      <c r="G66" s="8">
        <v>0</v>
      </c>
      <c r="H66" s="9">
        <v>0</v>
      </c>
      <c r="I66" s="108">
        <v>0</v>
      </c>
      <c r="J66" s="24">
        <f t="shared" si="0"/>
        <v>249.87</v>
      </c>
      <c r="K66" s="17">
        <v>187.059</v>
      </c>
      <c r="L66" s="8">
        <f t="shared" si="1"/>
        <v>0</v>
      </c>
      <c r="M66" s="8">
        <f>'Conservation Data'!J65*0.5</f>
        <v>0.00875007245</v>
      </c>
      <c r="N66" s="8">
        <f t="shared" si="2"/>
        <v>0</v>
      </c>
      <c r="O66" s="9">
        <f t="shared" si="3"/>
        <v>15.702750000000002</v>
      </c>
      <c r="P66" s="22">
        <f>'Proportional Share Calculation'!E66</f>
        <v>4.876780417875575</v>
      </c>
      <c r="Q66" s="114">
        <f t="shared" si="6"/>
        <v>207.64728049032558</v>
      </c>
      <c r="R66" s="10">
        <f t="shared" si="7"/>
        <v>42.22271950967442</v>
      </c>
      <c r="T66" s="119"/>
      <c r="U66" s="120"/>
    </row>
    <row r="67" spans="1:21" ht="15">
      <c r="A67" s="6">
        <v>10191</v>
      </c>
      <c r="B67" s="11" t="s">
        <v>67</v>
      </c>
      <c r="C67" s="17">
        <v>119.358219292237</v>
      </c>
      <c r="D67" s="22">
        <v>0</v>
      </c>
      <c r="E67" s="8">
        <v>0</v>
      </c>
      <c r="F67" s="9">
        <v>0</v>
      </c>
      <c r="G67" s="8">
        <v>0</v>
      </c>
      <c r="H67" s="9">
        <v>0</v>
      </c>
      <c r="I67" s="108">
        <v>0</v>
      </c>
      <c r="J67" s="24">
        <f t="shared" si="0"/>
        <v>119.358219292237</v>
      </c>
      <c r="K67" s="17">
        <v>131.217</v>
      </c>
      <c r="L67" s="8">
        <f t="shared" si="1"/>
        <v>-11.858780707763017</v>
      </c>
      <c r="M67" s="8">
        <f>'Conservation Data'!J66*0.5</f>
        <v>0.11957373562773971</v>
      </c>
      <c r="N67" s="8">
        <f t="shared" si="2"/>
        <v>0</v>
      </c>
      <c r="O67" s="9">
        <f t="shared" si="3"/>
        <v>0</v>
      </c>
      <c r="P67" s="22">
        <f>'Proportional Share Calculation'!E67</f>
        <v>2.8735292421781993</v>
      </c>
      <c r="Q67" s="114">
        <f aca="true" t="shared" si="8" ref="Q67:Q98">SUM(K67:P67)</f>
        <v>122.35132227004293</v>
      </c>
      <c r="R67" s="10">
        <f aca="true" t="shared" si="9" ref="R67:R98">J67-Q67</f>
        <v>-2.9931029778059326</v>
      </c>
      <c r="T67" s="119"/>
      <c r="U67" s="120"/>
    </row>
    <row r="68" spans="1:21" ht="15">
      <c r="A68" s="6">
        <v>10197</v>
      </c>
      <c r="B68" s="11" t="s">
        <v>68</v>
      </c>
      <c r="C68" s="17">
        <v>25.0580005707763</v>
      </c>
      <c r="D68" s="22">
        <v>0</v>
      </c>
      <c r="E68" s="8">
        <v>0</v>
      </c>
      <c r="F68" s="9">
        <v>0</v>
      </c>
      <c r="G68" s="8">
        <v>0</v>
      </c>
      <c r="H68" s="9">
        <v>0</v>
      </c>
      <c r="I68" s="108">
        <v>0</v>
      </c>
      <c r="J68" s="24">
        <f aca="true" t="shared" si="10" ref="J68:J131">IF((C68+D68-SUM(E68:H68)+I68)&gt;0,C68+D68-SUM(E68:H68)+I68,0)</f>
        <v>25.0580005707763</v>
      </c>
      <c r="K68" s="17">
        <v>22.753</v>
      </c>
      <c r="L68" s="8">
        <f aca="true" t="shared" si="11" ref="L68:L131">IF(K68&gt;J68,J68-K68,0)</f>
        <v>0</v>
      </c>
      <c r="M68" s="8">
        <f>'Conservation Data'!J67*0.5</f>
        <v>0</v>
      </c>
      <c r="N68" s="8">
        <f aca="true" t="shared" si="12" ref="N68:N131">H68*0.5</f>
        <v>0</v>
      </c>
      <c r="O68" s="9">
        <f aca="true" t="shared" si="13" ref="O68:O131">IF(J68&gt;K68,(J68-K68)*0.25,0)</f>
        <v>0.5762501426940752</v>
      </c>
      <c r="P68" s="22">
        <f>'Proportional Share Calculation'!E68</f>
        <v>0.5610857112793073</v>
      </c>
      <c r="Q68" s="114">
        <f t="shared" si="8"/>
        <v>23.890335853973383</v>
      </c>
      <c r="R68" s="10">
        <f t="shared" si="9"/>
        <v>1.1676647168029177</v>
      </c>
      <c r="T68" s="119"/>
      <c r="U68" s="120"/>
    </row>
    <row r="69" spans="1:21" ht="15">
      <c r="A69" s="6">
        <v>10202</v>
      </c>
      <c r="B69" s="11" t="s">
        <v>69</v>
      </c>
      <c r="C69" s="17">
        <v>16.0661840182648</v>
      </c>
      <c r="D69" s="22">
        <v>0</v>
      </c>
      <c r="E69" s="8">
        <v>0</v>
      </c>
      <c r="F69" s="9">
        <v>0</v>
      </c>
      <c r="G69" s="8">
        <v>0</v>
      </c>
      <c r="H69" s="9">
        <v>0</v>
      </c>
      <c r="I69" s="108">
        <v>0</v>
      </c>
      <c r="J69" s="24">
        <f t="shared" si="10"/>
        <v>16.0661840182648</v>
      </c>
      <c r="K69" s="17">
        <v>13.099</v>
      </c>
      <c r="L69" s="8">
        <f t="shared" si="11"/>
        <v>0</v>
      </c>
      <c r="M69" s="8">
        <f>'Conservation Data'!J68*0.5</f>
        <v>0.19845121995</v>
      </c>
      <c r="N69" s="8">
        <f t="shared" si="12"/>
        <v>0</v>
      </c>
      <c r="O69" s="9">
        <f t="shared" si="13"/>
        <v>0.7417960045661998</v>
      </c>
      <c r="P69" s="22">
        <f>'Proportional Share Calculation'!E69</f>
        <v>0.33765427378130236</v>
      </c>
      <c r="Q69" s="114">
        <f t="shared" si="8"/>
        <v>14.376901498297501</v>
      </c>
      <c r="R69" s="10">
        <f t="shared" si="9"/>
        <v>1.689282519967298</v>
      </c>
      <c r="T69" s="119"/>
      <c r="U69" s="120"/>
    </row>
    <row r="70" spans="1:21" ht="15">
      <c r="A70" s="6">
        <v>10203</v>
      </c>
      <c r="B70" s="11" t="s">
        <v>70</v>
      </c>
      <c r="C70" s="17">
        <v>8.15734303652968</v>
      </c>
      <c r="D70" s="22">
        <v>0</v>
      </c>
      <c r="E70" s="8">
        <v>0</v>
      </c>
      <c r="F70" s="9">
        <v>0</v>
      </c>
      <c r="G70" s="8">
        <v>0</v>
      </c>
      <c r="H70" s="9">
        <v>0</v>
      </c>
      <c r="I70" s="108">
        <v>0</v>
      </c>
      <c r="J70" s="24">
        <f t="shared" si="10"/>
        <v>8.15734303652968</v>
      </c>
      <c r="K70" s="17">
        <v>6.213</v>
      </c>
      <c r="L70" s="8">
        <f t="shared" si="11"/>
        <v>0</v>
      </c>
      <c r="M70" s="8">
        <f>'Conservation Data'!J69*0.5</f>
        <v>0.0001591324</v>
      </c>
      <c r="N70" s="8">
        <f t="shared" si="12"/>
        <v>0</v>
      </c>
      <c r="O70" s="9">
        <f t="shared" si="13"/>
        <v>0.4860857591324199</v>
      </c>
      <c r="P70" s="22">
        <f>'Proportional Share Calculation'!E70</f>
        <v>0.16112179182822461</v>
      </c>
      <c r="Q70" s="114">
        <f t="shared" si="8"/>
        <v>6.860366683360645</v>
      </c>
      <c r="R70" s="10">
        <f t="shared" si="9"/>
        <v>1.2969763531690344</v>
      </c>
      <c r="T70" s="119"/>
      <c r="U70" s="120"/>
    </row>
    <row r="71" spans="1:21" ht="15">
      <c r="A71" s="6">
        <v>10204</v>
      </c>
      <c r="B71" s="11" t="s">
        <v>71</v>
      </c>
      <c r="C71" s="17">
        <v>93.7831574200913</v>
      </c>
      <c r="D71" s="22">
        <v>0</v>
      </c>
      <c r="E71" s="8">
        <v>0</v>
      </c>
      <c r="F71" s="9">
        <v>17.322146118721463</v>
      </c>
      <c r="G71" s="8">
        <v>0</v>
      </c>
      <c r="H71" s="9">
        <v>0.5179223744292237</v>
      </c>
      <c r="I71" s="108">
        <v>0</v>
      </c>
      <c r="J71" s="24">
        <f t="shared" si="10"/>
        <v>75.94308892694062</v>
      </c>
      <c r="K71" s="17">
        <v>79.556</v>
      </c>
      <c r="L71" s="8">
        <f t="shared" si="11"/>
        <v>-3.6129110730593794</v>
      </c>
      <c r="M71" s="8">
        <f>'Conservation Data'!J70*0.5</f>
        <v>0.3678046649913242</v>
      </c>
      <c r="N71" s="8">
        <f t="shared" si="12"/>
        <v>0.25896118721461187</v>
      </c>
      <c r="O71" s="9">
        <f t="shared" si="13"/>
        <v>0</v>
      </c>
      <c r="P71" s="22">
        <f>'Proportional Share Calculation'!E71</f>
        <v>1.8415616090757645</v>
      </c>
      <c r="Q71" s="114">
        <f t="shared" si="8"/>
        <v>78.41141638822232</v>
      </c>
      <c r="R71" s="10">
        <f t="shared" si="9"/>
        <v>-2.468327461281703</v>
      </c>
      <c r="T71" s="119"/>
      <c r="U71" s="120"/>
    </row>
    <row r="72" spans="1:21" ht="15">
      <c r="A72" s="6">
        <v>10209</v>
      </c>
      <c r="B72" s="11" t="s">
        <v>72</v>
      </c>
      <c r="C72" s="17">
        <v>134.82520890411</v>
      </c>
      <c r="D72" s="22">
        <v>0</v>
      </c>
      <c r="E72" s="8">
        <v>0</v>
      </c>
      <c r="F72" s="9">
        <v>0</v>
      </c>
      <c r="G72" s="8">
        <v>0</v>
      </c>
      <c r="H72" s="9">
        <v>0</v>
      </c>
      <c r="I72" s="108">
        <v>0</v>
      </c>
      <c r="J72" s="24">
        <f t="shared" si="10"/>
        <v>134.82520890411</v>
      </c>
      <c r="K72" s="17">
        <v>104.89</v>
      </c>
      <c r="L72" s="8">
        <f t="shared" si="11"/>
        <v>0</v>
      </c>
      <c r="M72" s="8">
        <f>'Conservation Data'!J71*0.5</f>
        <v>0.3188623251999999</v>
      </c>
      <c r="N72" s="8">
        <f t="shared" si="12"/>
        <v>0</v>
      </c>
      <c r="O72" s="9">
        <f t="shared" si="13"/>
        <v>7.483802226027503</v>
      </c>
      <c r="P72" s="22">
        <f>'Proportional Share Calculation'!E72</f>
        <v>2.710341886641711</v>
      </c>
      <c r="Q72" s="114">
        <f t="shared" si="8"/>
        <v>115.40300643786922</v>
      </c>
      <c r="R72" s="10">
        <f t="shared" si="9"/>
        <v>19.42220246624079</v>
      </c>
      <c r="T72" s="119"/>
      <c r="U72" s="120"/>
    </row>
    <row r="73" spans="1:21" ht="15">
      <c r="A73" s="6">
        <v>10230</v>
      </c>
      <c r="B73" s="11" t="s">
        <v>73</v>
      </c>
      <c r="C73" s="17">
        <v>14.0310106164384</v>
      </c>
      <c r="D73" s="22">
        <v>0</v>
      </c>
      <c r="E73" s="8">
        <v>0</v>
      </c>
      <c r="F73" s="9">
        <v>0.9803652968036529</v>
      </c>
      <c r="G73" s="8">
        <v>0</v>
      </c>
      <c r="H73" s="9">
        <v>0</v>
      </c>
      <c r="I73" s="108">
        <v>0</v>
      </c>
      <c r="J73" s="24">
        <f t="shared" si="10"/>
        <v>13.050645319634746</v>
      </c>
      <c r="K73" s="17">
        <v>9.702</v>
      </c>
      <c r="L73" s="8">
        <f t="shared" si="11"/>
        <v>0</v>
      </c>
      <c r="M73" s="8">
        <f>'Conservation Data'!J72*0.5</f>
        <v>0.02558863863105023</v>
      </c>
      <c r="N73" s="8">
        <f t="shared" si="12"/>
        <v>0</v>
      </c>
      <c r="O73" s="9">
        <f t="shared" si="13"/>
        <v>0.8371613299086866</v>
      </c>
      <c r="P73" s="22">
        <f>'Proportional Share Calculation'!E73</f>
        <v>0.2540900463722157</v>
      </c>
      <c r="Q73" s="114">
        <f t="shared" si="8"/>
        <v>10.818840014911954</v>
      </c>
      <c r="R73" s="10">
        <f t="shared" si="9"/>
        <v>2.2318053047227924</v>
      </c>
      <c r="T73" s="119"/>
      <c r="U73" s="120"/>
    </row>
    <row r="74" spans="1:21" ht="15">
      <c r="A74" s="6">
        <v>10231</v>
      </c>
      <c r="B74" s="11" t="s">
        <v>74</v>
      </c>
      <c r="C74" s="17">
        <v>61.0400019406393</v>
      </c>
      <c r="D74" s="22">
        <v>0</v>
      </c>
      <c r="E74" s="8">
        <v>0</v>
      </c>
      <c r="F74" s="9">
        <v>4.418721461187214</v>
      </c>
      <c r="G74" s="8">
        <v>0</v>
      </c>
      <c r="H74" s="9">
        <v>0</v>
      </c>
      <c r="I74" s="108">
        <v>0</v>
      </c>
      <c r="J74" s="24">
        <f t="shared" si="10"/>
        <v>56.62128047945208</v>
      </c>
      <c r="K74" s="17">
        <v>36.659</v>
      </c>
      <c r="L74" s="8">
        <f t="shared" si="11"/>
        <v>0</v>
      </c>
      <c r="M74" s="8">
        <f>'Conservation Data'!J73*0.5</f>
        <v>0.006750789649999999</v>
      </c>
      <c r="N74" s="8">
        <f t="shared" si="12"/>
        <v>0</v>
      </c>
      <c r="O74" s="9">
        <f t="shared" si="13"/>
        <v>4.990570119863021</v>
      </c>
      <c r="P74" s="22">
        <f>'Proportional Share Calculation'!E74</f>
        <v>1.0018653108793873</v>
      </c>
      <c r="Q74" s="114">
        <f t="shared" si="8"/>
        <v>42.65818622039241</v>
      </c>
      <c r="R74" s="10">
        <f t="shared" si="9"/>
        <v>13.963094259059673</v>
      </c>
      <c r="T74" s="119"/>
      <c r="U74" s="120"/>
    </row>
    <row r="75" spans="1:21" ht="15">
      <c r="A75" s="6">
        <v>10234</v>
      </c>
      <c r="B75" s="11" t="s">
        <v>75</v>
      </c>
      <c r="C75" s="17">
        <v>71.4256973744292</v>
      </c>
      <c r="D75" s="22">
        <v>0</v>
      </c>
      <c r="E75" s="8">
        <v>0</v>
      </c>
      <c r="F75" s="9">
        <v>0</v>
      </c>
      <c r="G75" s="8">
        <v>0</v>
      </c>
      <c r="H75" s="9">
        <v>0</v>
      </c>
      <c r="I75" s="108">
        <v>0</v>
      </c>
      <c r="J75" s="24">
        <f t="shared" si="10"/>
        <v>71.4256973744292</v>
      </c>
      <c r="K75" s="17">
        <v>50.999</v>
      </c>
      <c r="L75" s="8">
        <f t="shared" si="11"/>
        <v>0</v>
      </c>
      <c r="M75" s="8">
        <f>'Conservation Data'!J74*0.5</f>
        <v>0.1379036841136986</v>
      </c>
      <c r="N75" s="8">
        <f t="shared" si="12"/>
        <v>0</v>
      </c>
      <c r="O75" s="9">
        <f t="shared" si="13"/>
        <v>5.106674343607301</v>
      </c>
      <c r="P75" s="22">
        <f>'Proportional Share Calculation'!E75</f>
        <v>1.3526996277014836</v>
      </c>
      <c r="Q75" s="114">
        <f t="shared" si="8"/>
        <v>57.59627765542248</v>
      </c>
      <c r="R75" s="10">
        <f t="shared" si="9"/>
        <v>13.829419719006722</v>
      </c>
      <c r="T75" s="119"/>
      <c r="U75" s="120"/>
    </row>
    <row r="76" spans="1:21" ht="15">
      <c r="A76" s="6">
        <v>10235</v>
      </c>
      <c r="B76" s="11" t="s">
        <v>76</v>
      </c>
      <c r="C76" s="17">
        <v>30.7127542237443</v>
      </c>
      <c r="D76" s="22">
        <v>0</v>
      </c>
      <c r="E76" s="8">
        <v>0</v>
      </c>
      <c r="F76" s="9">
        <v>0</v>
      </c>
      <c r="G76" s="8">
        <v>0</v>
      </c>
      <c r="H76" s="9">
        <v>0</v>
      </c>
      <c r="I76" s="108">
        <v>0</v>
      </c>
      <c r="J76" s="24">
        <f t="shared" si="10"/>
        <v>30.7127542237443</v>
      </c>
      <c r="K76" s="17">
        <v>33.113</v>
      </c>
      <c r="L76" s="8">
        <f t="shared" si="11"/>
        <v>-2.400245776255698</v>
      </c>
      <c r="M76" s="8">
        <f>'Conservation Data'!J75*0.5</f>
        <v>0</v>
      </c>
      <c r="N76" s="8">
        <f t="shared" si="12"/>
        <v>0</v>
      </c>
      <c r="O76" s="9">
        <f t="shared" si="13"/>
        <v>0</v>
      </c>
      <c r="P76" s="22">
        <f>'Proportional Share Calculation'!E76</f>
        <v>0.7386644424305574</v>
      </c>
      <c r="Q76" s="114">
        <f t="shared" si="8"/>
        <v>31.45141866617486</v>
      </c>
      <c r="R76" s="10">
        <f t="shared" si="9"/>
        <v>-0.738664442430558</v>
      </c>
      <c r="T76" s="119"/>
      <c r="U76" s="120"/>
    </row>
    <row r="77" spans="1:21" ht="15">
      <c r="A77" s="6">
        <v>10236</v>
      </c>
      <c r="B77" s="11" t="s">
        <v>77</v>
      </c>
      <c r="C77" s="17">
        <v>30.646</v>
      </c>
      <c r="D77" s="22">
        <v>0</v>
      </c>
      <c r="E77" s="8">
        <v>0</v>
      </c>
      <c r="F77" s="9">
        <v>0</v>
      </c>
      <c r="G77" s="8">
        <v>0.1324200913242009</v>
      </c>
      <c r="H77" s="9">
        <v>0</v>
      </c>
      <c r="I77" s="108">
        <v>0</v>
      </c>
      <c r="J77" s="24">
        <f t="shared" si="10"/>
        <v>30.5135799086758</v>
      </c>
      <c r="K77" s="17">
        <v>29.103</v>
      </c>
      <c r="L77" s="8">
        <f t="shared" si="11"/>
        <v>0</v>
      </c>
      <c r="M77" s="8">
        <f>'Conservation Data'!J76*0.5</f>
        <v>0</v>
      </c>
      <c r="N77" s="8">
        <f t="shared" si="12"/>
        <v>0</v>
      </c>
      <c r="O77" s="9">
        <f t="shared" si="13"/>
        <v>0.35264497716894994</v>
      </c>
      <c r="P77" s="22">
        <f>'Proportional Share Calculation'!E77</f>
        <v>0.7084300357755534</v>
      </c>
      <c r="Q77" s="114">
        <f t="shared" si="8"/>
        <v>30.164075012944505</v>
      </c>
      <c r="R77" s="10">
        <f t="shared" si="9"/>
        <v>0.3495048957312967</v>
      </c>
      <c r="T77" s="119"/>
      <c r="U77" s="120"/>
    </row>
    <row r="78" spans="1:21" ht="15">
      <c r="A78" s="6">
        <v>10237</v>
      </c>
      <c r="B78" s="11" t="s">
        <v>78</v>
      </c>
      <c r="C78" s="17">
        <v>115.976186872146</v>
      </c>
      <c r="D78" s="22">
        <v>0</v>
      </c>
      <c r="E78" s="8">
        <v>0</v>
      </c>
      <c r="F78" s="9">
        <v>1.1896118721461186</v>
      </c>
      <c r="G78" s="8">
        <v>0</v>
      </c>
      <c r="H78" s="9">
        <v>0</v>
      </c>
      <c r="I78" s="108">
        <v>0</v>
      </c>
      <c r="J78" s="24">
        <f t="shared" si="10"/>
        <v>114.78657499999989</v>
      </c>
      <c r="K78" s="17">
        <v>113.732</v>
      </c>
      <c r="L78" s="8">
        <f t="shared" si="11"/>
        <v>0</v>
      </c>
      <c r="M78" s="8">
        <f>'Conservation Data'!J77*0.5</f>
        <v>0.10272450872899544</v>
      </c>
      <c r="N78" s="8">
        <f t="shared" si="12"/>
        <v>0</v>
      </c>
      <c r="O78" s="9">
        <f t="shared" si="13"/>
        <v>0.26364374999997153</v>
      </c>
      <c r="P78" s="22">
        <f>'Proportional Share Calculation'!E78</f>
        <v>2.7441500999253434</v>
      </c>
      <c r="Q78" s="114">
        <f t="shared" si="8"/>
        <v>116.84251835865432</v>
      </c>
      <c r="R78" s="10">
        <f t="shared" si="9"/>
        <v>-2.0559433586544316</v>
      </c>
      <c r="T78" s="119"/>
      <c r="U78" s="120"/>
    </row>
    <row r="79" spans="1:21" ht="15">
      <c r="A79" s="6">
        <v>10239</v>
      </c>
      <c r="B79" s="11" t="s">
        <v>79</v>
      </c>
      <c r="C79" s="17">
        <v>16.863</v>
      </c>
      <c r="D79" s="22">
        <v>0</v>
      </c>
      <c r="E79" s="8">
        <v>0</v>
      </c>
      <c r="F79" s="9">
        <v>0</v>
      </c>
      <c r="G79" s="8">
        <v>0</v>
      </c>
      <c r="H79" s="9">
        <v>0</v>
      </c>
      <c r="I79" s="108">
        <v>0</v>
      </c>
      <c r="J79" s="24">
        <f t="shared" si="10"/>
        <v>16.863</v>
      </c>
      <c r="K79" s="17">
        <v>14</v>
      </c>
      <c r="L79" s="8">
        <f t="shared" si="11"/>
        <v>0</v>
      </c>
      <c r="M79" s="8">
        <f>'Conservation Data'!J78*0.5</f>
        <v>0</v>
      </c>
      <c r="N79" s="8">
        <f t="shared" si="12"/>
        <v>0</v>
      </c>
      <c r="O79" s="9">
        <f t="shared" si="13"/>
        <v>0.7157499999999999</v>
      </c>
      <c r="P79" s="22">
        <f>'Proportional Share Calculation'!E79</f>
        <v>0.35392466561314717</v>
      </c>
      <c r="Q79" s="114">
        <f t="shared" si="8"/>
        <v>15.069674665613148</v>
      </c>
      <c r="R79" s="10">
        <f t="shared" si="9"/>
        <v>1.7933253343868518</v>
      </c>
      <c r="T79" s="119"/>
      <c r="U79" s="120"/>
    </row>
    <row r="80" spans="1:21" ht="15">
      <c r="A80" s="6">
        <v>10242</v>
      </c>
      <c r="B80" s="11" t="s">
        <v>80</v>
      </c>
      <c r="C80" s="17">
        <v>9.56568424657534</v>
      </c>
      <c r="D80" s="22">
        <v>0</v>
      </c>
      <c r="E80" s="8">
        <v>0</v>
      </c>
      <c r="F80" s="9">
        <v>0</v>
      </c>
      <c r="G80" s="8">
        <v>0</v>
      </c>
      <c r="H80" s="9">
        <v>0</v>
      </c>
      <c r="I80" s="108">
        <v>0</v>
      </c>
      <c r="J80" s="24">
        <f t="shared" si="10"/>
        <v>9.56568424657534</v>
      </c>
      <c r="K80" s="17">
        <v>9.526</v>
      </c>
      <c r="L80" s="8">
        <f t="shared" si="11"/>
        <v>0</v>
      </c>
      <c r="M80" s="8">
        <f>'Conservation Data'!J79*0.5</f>
        <v>0</v>
      </c>
      <c r="N80" s="8">
        <f t="shared" si="12"/>
        <v>0</v>
      </c>
      <c r="O80" s="9">
        <f t="shared" si="13"/>
        <v>0.009921061643835216</v>
      </c>
      <c r="P80" s="22">
        <f>'Proportional Share Calculation'!E80</f>
        <v>0.22934595063490898</v>
      </c>
      <c r="Q80" s="114">
        <f t="shared" si="8"/>
        <v>9.765267012278745</v>
      </c>
      <c r="R80" s="10">
        <f t="shared" si="9"/>
        <v>-0.19958276570340416</v>
      </c>
      <c r="T80" s="119"/>
      <c r="U80" s="120"/>
    </row>
    <row r="81" spans="1:21" ht="15">
      <c r="A81" s="6">
        <v>10244</v>
      </c>
      <c r="B81" s="11" t="s">
        <v>81</v>
      </c>
      <c r="C81" s="17">
        <v>112.000828196347</v>
      </c>
      <c r="D81" s="22">
        <v>0</v>
      </c>
      <c r="E81" s="8">
        <v>0</v>
      </c>
      <c r="F81" s="9">
        <v>1.0300228310502284</v>
      </c>
      <c r="G81" s="8">
        <v>0.747716894977169</v>
      </c>
      <c r="H81" s="9">
        <v>2.572945205479452</v>
      </c>
      <c r="I81" s="108">
        <v>0</v>
      </c>
      <c r="J81" s="24">
        <f t="shared" si="10"/>
        <v>107.65014326484015</v>
      </c>
      <c r="K81" s="17">
        <v>86.038</v>
      </c>
      <c r="L81" s="8">
        <f t="shared" si="11"/>
        <v>0</v>
      </c>
      <c r="M81" s="8">
        <f>'Conservation Data'!J80*0.5</f>
        <v>0.03428837155</v>
      </c>
      <c r="N81" s="8">
        <f t="shared" si="12"/>
        <v>1.286472602739726</v>
      </c>
      <c r="O81" s="9">
        <f t="shared" si="13"/>
        <v>5.403035816210039</v>
      </c>
      <c r="P81" s="22">
        <f>'Proportional Share Calculation'!E81</f>
        <v>2.2309897837862382</v>
      </c>
      <c r="Q81" s="114">
        <f t="shared" si="8"/>
        <v>94.992786574286</v>
      </c>
      <c r="R81" s="10">
        <f t="shared" si="9"/>
        <v>12.657356690554153</v>
      </c>
      <c r="T81" s="119"/>
      <c r="U81" s="120"/>
    </row>
    <row r="82" spans="1:21" ht="15">
      <c r="A82" s="6">
        <v>10246</v>
      </c>
      <c r="B82" s="11" t="s">
        <v>82</v>
      </c>
      <c r="C82" s="17">
        <v>10.1917381278539</v>
      </c>
      <c r="D82" s="22">
        <v>0</v>
      </c>
      <c r="E82" s="8">
        <v>0</v>
      </c>
      <c r="F82" s="9">
        <v>0.5418949771689497</v>
      </c>
      <c r="G82" s="8">
        <v>0</v>
      </c>
      <c r="H82" s="9">
        <v>0</v>
      </c>
      <c r="I82" s="108">
        <v>0</v>
      </c>
      <c r="J82" s="24">
        <f t="shared" si="10"/>
        <v>9.649843150684951</v>
      </c>
      <c r="K82" s="17">
        <v>8.987</v>
      </c>
      <c r="L82" s="8">
        <f t="shared" si="11"/>
        <v>0</v>
      </c>
      <c r="M82" s="8">
        <f>'Conservation Data'!J81*0.5</f>
        <v>1.1E-09</v>
      </c>
      <c r="N82" s="8">
        <f t="shared" si="12"/>
        <v>0</v>
      </c>
      <c r="O82" s="9">
        <f t="shared" si="13"/>
        <v>0.1657107876712378</v>
      </c>
      <c r="P82" s="22">
        <f>'Proportional Share Calculation'!E82</f>
        <v>0.22012946029728042</v>
      </c>
      <c r="Q82" s="114">
        <f t="shared" si="8"/>
        <v>9.372840249068519</v>
      </c>
      <c r="R82" s="10">
        <f t="shared" si="9"/>
        <v>0.2770029016164326</v>
      </c>
      <c r="T82" s="119"/>
      <c r="U82" s="120"/>
    </row>
    <row r="83" spans="1:21" ht="15">
      <c r="A83" s="6">
        <v>10247</v>
      </c>
      <c r="B83" s="11" t="s">
        <v>83</v>
      </c>
      <c r="C83" s="17">
        <v>83.3767101598173</v>
      </c>
      <c r="D83" s="22">
        <v>0</v>
      </c>
      <c r="E83" s="8">
        <v>0</v>
      </c>
      <c r="F83" s="9">
        <v>0.6562785388127854</v>
      </c>
      <c r="G83" s="8">
        <v>0</v>
      </c>
      <c r="H83" s="9">
        <v>1.7284246575342466</v>
      </c>
      <c r="I83" s="108">
        <v>0</v>
      </c>
      <c r="J83" s="24">
        <f t="shared" si="10"/>
        <v>80.99200696347027</v>
      </c>
      <c r="K83" s="17">
        <v>79.929</v>
      </c>
      <c r="L83" s="8">
        <f t="shared" si="11"/>
        <v>0</v>
      </c>
      <c r="M83" s="8">
        <f>'Conservation Data'!J82*0.5</f>
        <v>0.2306118157500001</v>
      </c>
      <c r="N83" s="8">
        <f t="shared" si="12"/>
        <v>0.8642123287671233</v>
      </c>
      <c r="O83" s="9">
        <f t="shared" si="13"/>
        <v>0.26575174086756803</v>
      </c>
      <c r="P83" s="22">
        <f>'Proportional Share Calculation'!E83</f>
        <v>1.9550743905726402</v>
      </c>
      <c r="Q83" s="114">
        <f t="shared" si="8"/>
        <v>83.24465027595733</v>
      </c>
      <c r="R83" s="10">
        <f t="shared" si="9"/>
        <v>-2.252643312487052</v>
      </c>
      <c r="T83" s="119"/>
      <c r="U83" s="120"/>
    </row>
    <row r="84" spans="1:21" ht="15">
      <c r="A84" s="6">
        <v>10256</v>
      </c>
      <c r="B84" s="11" t="s">
        <v>84</v>
      </c>
      <c r="C84" s="17">
        <v>55.8755121004566</v>
      </c>
      <c r="D84" s="22">
        <v>0</v>
      </c>
      <c r="E84" s="8">
        <v>0</v>
      </c>
      <c r="F84" s="9">
        <v>0</v>
      </c>
      <c r="G84" s="8">
        <v>0.5218036529680365</v>
      </c>
      <c r="H84" s="9">
        <v>0</v>
      </c>
      <c r="I84" s="108">
        <v>0</v>
      </c>
      <c r="J84" s="24">
        <f t="shared" si="10"/>
        <v>55.353708447488565</v>
      </c>
      <c r="K84" s="17">
        <v>46.746</v>
      </c>
      <c r="L84" s="8">
        <f t="shared" si="11"/>
        <v>0</v>
      </c>
      <c r="M84" s="8">
        <f>'Conservation Data'!J83*0.5</f>
        <v>0</v>
      </c>
      <c r="N84" s="8">
        <f t="shared" si="12"/>
        <v>0</v>
      </c>
      <c r="O84" s="9">
        <f t="shared" si="13"/>
        <v>2.1519271118721406</v>
      </c>
      <c r="P84" s="22">
        <f>'Proportional Share Calculation'!E84</f>
        <v>1.1760312931549797</v>
      </c>
      <c r="Q84" s="114">
        <f t="shared" si="8"/>
        <v>50.07395840502712</v>
      </c>
      <c r="R84" s="10">
        <f t="shared" si="9"/>
        <v>5.279750042461444</v>
      </c>
      <c r="T84" s="119"/>
      <c r="U84" s="120"/>
    </row>
    <row r="85" spans="1:21" ht="15">
      <c r="A85" s="6">
        <v>10258</v>
      </c>
      <c r="B85" s="11" t="s">
        <v>85</v>
      </c>
      <c r="C85" s="17">
        <v>53.6825426940639</v>
      </c>
      <c r="D85" s="22">
        <v>0</v>
      </c>
      <c r="E85" s="8">
        <v>0</v>
      </c>
      <c r="F85" s="9">
        <v>9.751255707762557</v>
      </c>
      <c r="G85" s="8">
        <v>0</v>
      </c>
      <c r="H85" s="9">
        <v>0</v>
      </c>
      <c r="I85" s="108">
        <v>7.5</v>
      </c>
      <c r="J85" s="24">
        <f>IF((C85+D85-SUM(E85:H85)+I85)&gt;0,C85+D85-SUM(E85:H85)+I85,0)</f>
        <v>51.431286986301345</v>
      </c>
      <c r="K85" s="17">
        <v>37.952</v>
      </c>
      <c r="L85" s="8">
        <f t="shared" si="11"/>
        <v>0</v>
      </c>
      <c r="M85" s="8">
        <f>'Conservation Data'!J84*0.5</f>
        <v>0.03485281085</v>
      </c>
      <c r="N85" s="8">
        <f t="shared" si="12"/>
        <v>0</v>
      </c>
      <c r="O85" s="9">
        <f t="shared" si="13"/>
        <v>3.3698217465753366</v>
      </c>
      <c r="P85" s="22">
        <f>'Proportional Share Calculation'!E85</f>
        <v>0.9946585946083968</v>
      </c>
      <c r="Q85" s="114">
        <f t="shared" si="8"/>
        <v>42.35133315203373</v>
      </c>
      <c r="R85" s="10">
        <f t="shared" si="9"/>
        <v>9.079953834267613</v>
      </c>
      <c r="T85" s="119"/>
      <c r="U85" s="120"/>
    </row>
    <row r="86" spans="1:21" ht="15">
      <c r="A86" s="6">
        <v>10259</v>
      </c>
      <c r="B86" s="11" t="s">
        <v>86</v>
      </c>
      <c r="C86" s="17">
        <v>32.8750307077626</v>
      </c>
      <c r="D86" s="22">
        <v>0</v>
      </c>
      <c r="E86" s="8">
        <v>0</v>
      </c>
      <c r="F86" s="9">
        <v>0</v>
      </c>
      <c r="G86" s="8">
        <v>0</v>
      </c>
      <c r="H86" s="9">
        <v>0</v>
      </c>
      <c r="I86" s="108">
        <v>0</v>
      </c>
      <c r="J86" s="24">
        <f t="shared" si="10"/>
        <v>32.8750307077626</v>
      </c>
      <c r="K86" s="17">
        <v>26.985</v>
      </c>
      <c r="L86" s="8">
        <f t="shared" si="11"/>
        <v>0</v>
      </c>
      <c r="M86" s="8">
        <f>'Conservation Data'!J85*0.5</f>
        <v>0</v>
      </c>
      <c r="N86" s="8">
        <f t="shared" si="12"/>
        <v>0</v>
      </c>
      <c r="O86" s="9">
        <f t="shared" si="13"/>
        <v>1.4725076769406495</v>
      </c>
      <c r="P86" s="22">
        <f>'Proportional Share Calculation'!E86</f>
        <v>0.6844240958663192</v>
      </c>
      <c r="Q86" s="114">
        <f t="shared" si="8"/>
        <v>29.14193177280697</v>
      </c>
      <c r="R86" s="10">
        <f t="shared" si="9"/>
        <v>3.7330989349556276</v>
      </c>
      <c r="T86" s="119"/>
      <c r="U86" s="120"/>
    </row>
    <row r="87" spans="1:21" ht="15">
      <c r="A87" s="6">
        <v>10260</v>
      </c>
      <c r="B87" s="11" t="s">
        <v>87</v>
      </c>
      <c r="C87" s="17">
        <v>27.5952654109589</v>
      </c>
      <c r="D87" s="22">
        <v>0</v>
      </c>
      <c r="E87" s="8">
        <v>0</v>
      </c>
      <c r="F87" s="9">
        <v>0</v>
      </c>
      <c r="G87" s="8">
        <v>0</v>
      </c>
      <c r="H87" s="9">
        <v>0</v>
      </c>
      <c r="I87" s="108">
        <v>0</v>
      </c>
      <c r="J87" s="24">
        <f t="shared" si="10"/>
        <v>27.5952654109589</v>
      </c>
      <c r="K87" s="17">
        <v>26.285</v>
      </c>
      <c r="L87" s="8">
        <f t="shared" si="11"/>
        <v>0</v>
      </c>
      <c r="M87" s="8">
        <f>'Conservation Data'!J86*0.5</f>
        <v>0</v>
      </c>
      <c r="N87" s="8">
        <f t="shared" si="12"/>
        <v>0</v>
      </c>
      <c r="O87" s="9">
        <f t="shared" si="13"/>
        <v>0.32756635273972456</v>
      </c>
      <c r="P87" s="22">
        <f>'Proportional Share Calculation'!E87</f>
        <v>0.640051893209731</v>
      </c>
      <c r="Q87" s="114">
        <f t="shared" si="8"/>
        <v>27.252618245949456</v>
      </c>
      <c r="R87" s="10">
        <f t="shared" si="9"/>
        <v>0.34264716500944203</v>
      </c>
      <c r="T87" s="119"/>
      <c r="U87" s="120"/>
    </row>
    <row r="88" spans="1:21" ht="15">
      <c r="A88" s="6">
        <v>10273</v>
      </c>
      <c r="B88" s="11" t="s">
        <v>88</v>
      </c>
      <c r="C88" s="17">
        <v>7.85893687214612</v>
      </c>
      <c r="D88" s="22">
        <v>0</v>
      </c>
      <c r="E88" s="8">
        <v>0</v>
      </c>
      <c r="F88" s="9">
        <v>0</v>
      </c>
      <c r="G88" s="8">
        <v>0</v>
      </c>
      <c r="H88" s="9">
        <v>0</v>
      </c>
      <c r="I88" s="108">
        <v>0</v>
      </c>
      <c r="J88" s="24">
        <f t="shared" si="10"/>
        <v>7.85893687214612</v>
      </c>
      <c r="K88" s="17">
        <v>5.881</v>
      </c>
      <c r="L88" s="8">
        <f t="shared" si="11"/>
        <v>0</v>
      </c>
      <c r="M88" s="8">
        <f>'Conservation Data'!J87*0.5</f>
        <v>0</v>
      </c>
      <c r="N88" s="8">
        <f t="shared" si="12"/>
        <v>0</v>
      </c>
      <c r="O88" s="9">
        <f t="shared" si="13"/>
        <v>0.49448421803652987</v>
      </c>
      <c r="P88" s="22">
        <f>'Proportional Share Calculation'!E88</f>
        <v>0.15333510830168195</v>
      </c>
      <c r="Q88" s="114">
        <f t="shared" si="8"/>
        <v>6.528819326338212</v>
      </c>
      <c r="R88" s="10">
        <f t="shared" si="9"/>
        <v>1.3301175458079078</v>
      </c>
      <c r="T88" s="119"/>
      <c r="U88" s="120"/>
    </row>
    <row r="89" spans="1:21" ht="15">
      <c r="A89" s="6">
        <v>10278</v>
      </c>
      <c r="B89" s="11" t="s">
        <v>89</v>
      </c>
      <c r="C89" s="17">
        <v>47.003</v>
      </c>
      <c r="D89" s="22">
        <v>0</v>
      </c>
      <c r="E89" s="8">
        <v>0</v>
      </c>
      <c r="F89" s="9">
        <v>1.5296803652968036</v>
      </c>
      <c r="G89" s="8">
        <v>0</v>
      </c>
      <c r="H89" s="9">
        <v>0</v>
      </c>
      <c r="I89" s="108">
        <v>0</v>
      </c>
      <c r="J89" s="24">
        <f t="shared" si="10"/>
        <v>45.473319634703195</v>
      </c>
      <c r="K89" s="17">
        <v>35.928</v>
      </c>
      <c r="L89" s="8">
        <f t="shared" si="11"/>
        <v>0</v>
      </c>
      <c r="M89" s="8">
        <f>'Conservation Data'!J88*0.5</f>
        <v>0.03535318436073059</v>
      </c>
      <c r="N89" s="8">
        <f t="shared" si="12"/>
        <v>0</v>
      </c>
      <c r="O89" s="9">
        <f t="shared" si="13"/>
        <v>2.3863299086757994</v>
      </c>
      <c r="P89" s="22">
        <f>'Proportional Share Calculation'!E89</f>
        <v>0.9223382270746048</v>
      </c>
      <c r="Q89" s="114">
        <f t="shared" si="8"/>
        <v>39.27202132011113</v>
      </c>
      <c r="R89" s="10">
        <f t="shared" si="9"/>
        <v>6.201298314592066</v>
      </c>
      <c r="T89" s="119"/>
      <c r="U89" s="120"/>
    </row>
    <row r="90" spans="1:21" ht="15">
      <c r="A90" s="6">
        <v>10279</v>
      </c>
      <c r="B90" s="11" t="s">
        <v>90</v>
      </c>
      <c r="C90" s="17">
        <v>144.812891780822</v>
      </c>
      <c r="D90" s="22">
        <v>0</v>
      </c>
      <c r="E90" s="8">
        <v>115.191</v>
      </c>
      <c r="F90" s="9">
        <v>4.404452054794521</v>
      </c>
      <c r="G90" s="8">
        <v>0</v>
      </c>
      <c r="H90" s="9">
        <v>0</v>
      </c>
      <c r="I90" s="108">
        <v>0</v>
      </c>
      <c r="J90" s="24">
        <f t="shared" si="10"/>
        <v>25.217439726027493</v>
      </c>
      <c r="K90" s="17">
        <v>64.765</v>
      </c>
      <c r="L90" s="8">
        <f t="shared" si="11"/>
        <v>-39.54756027397251</v>
      </c>
      <c r="M90" s="8">
        <f>'Conservation Data'!J89*0.5</f>
        <v>0.11576818005000004</v>
      </c>
      <c r="N90" s="8">
        <f t="shared" si="12"/>
        <v>0</v>
      </c>
      <c r="O90" s="9">
        <f t="shared" si="13"/>
        <v>0</v>
      </c>
      <c r="P90" s="22">
        <f>'Proportional Share Calculation'!E90</f>
        <v>0.6092823768456799</v>
      </c>
      <c r="Q90" s="114">
        <f t="shared" si="8"/>
        <v>25.942490282923174</v>
      </c>
      <c r="R90" s="10">
        <f t="shared" si="9"/>
        <v>-0.7250505568956811</v>
      </c>
      <c r="T90" s="119"/>
      <c r="U90" s="120"/>
    </row>
    <row r="91" spans="1:21" ht="15">
      <c r="A91" s="6">
        <v>10284</v>
      </c>
      <c r="B91" s="11" t="s">
        <v>91</v>
      </c>
      <c r="C91" s="17">
        <v>12.10499931506846</v>
      </c>
      <c r="D91" s="22">
        <v>0</v>
      </c>
      <c r="E91" s="8">
        <v>0</v>
      </c>
      <c r="F91" s="9">
        <v>0</v>
      </c>
      <c r="G91" s="8">
        <v>0</v>
      </c>
      <c r="H91" s="9">
        <v>0</v>
      </c>
      <c r="I91" s="108">
        <v>0</v>
      </c>
      <c r="J91" s="24">
        <f t="shared" si="10"/>
        <v>12.10499931506846</v>
      </c>
      <c r="K91" s="17">
        <v>10.706</v>
      </c>
      <c r="L91" s="8">
        <f t="shared" si="11"/>
        <v>0</v>
      </c>
      <c r="M91" s="8">
        <f>'Conservation Data'!J90*0.5</f>
        <v>0</v>
      </c>
      <c r="N91" s="8">
        <f t="shared" si="12"/>
        <v>0</v>
      </c>
      <c r="O91" s="9">
        <f t="shared" si="13"/>
        <v>0.349749828767115</v>
      </c>
      <c r="P91" s="22">
        <f>'Proportional Share Calculation'!E91</f>
        <v>0.26589895596547986</v>
      </c>
      <c r="Q91" s="114">
        <f t="shared" si="8"/>
        <v>11.321648784732593</v>
      </c>
      <c r="R91" s="10">
        <f t="shared" si="9"/>
        <v>0.7833505303358663</v>
      </c>
      <c r="T91" s="119"/>
      <c r="U91" s="120"/>
    </row>
    <row r="92" spans="1:21" ht="15">
      <c r="A92" s="6">
        <v>10285</v>
      </c>
      <c r="B92" s="11" t="s">
        <v>92</v>
      </c>
      <c r="C92" s="17">
        <v>8.837</v>
      </c>
      <c r="D92" s="22">
        <v>0</v>
      </c>
      <c r="E92" s="8">
        <v>0</v>
      </c>
      <c r="F92" s="9">
        <v>0</v>
      </c>
      <c r="G92" s="8">
        <v>0</v>
      </c>
      <c r="H92" s="9">
        <v>0</v>
      </c>
      <c r="I92" s="108">
        <v>0</v>
      </c>
      <c r="J92" s="24">
        <f t="shared" si="10"/>
        <v>8.837</v>
      </c>
      <c r="K92" s="17">
        <v>6.529</v>
      </c>
      <c r="L92" s="8">
        <f t="shared" si="11"/>
        <v>0</v>
      </c>
      <c r="M92" s="8">
        <f>'Conservation Data'!J91*0.5</f>
        <v>0</v>
      </c>
      <c r="N92" s="8">
        <f t="shared" si="12"/>
        <v>0</v>
      </c>
      <c r="O92" s="9">
        <f t="shared" si="13"/>
        <v>0.577</v>
      </c>
      <c r="P92" s="22">
        <f>'Proportional Share Calculation'!E92</f>
        <v>0.1709045528666241</v>
      </c>
      <c r="Q92" s="114">
        <f t="shared" si="8"/>
        <v>7.276904552866624</v>
      </c>
      <c r="R92" s="10">
        <f t="shared" si="9"/>
        <v>1.5600954471333761</v>
      </c>
      <c r="T92" s="119"/>
      <c r="U92" s="120"/>
    </row>
    <row r="93" spans="1:21" ht="15">
      <c r="A93" s="6">
        <v>10286</v>
      </c>
      <c r="B93" s="11" t="s">
        <v>93</v>
      </c>
      <c r="C93" s="17">
        <v>77.53396803652969</v>
      </c>
      <c r="D93" s="22">
        <v>0</v>
      </c>
      <c r="E93" s="8">
        <v>0</v>
      </c>
      <c r="F93" s="9">
        <v>24.130707762557076</v>
      </c>
      <c r="G93" s="8">
        <v>0</v>
      </c>
      <c r="H93" s="9">
        <v>0</v>
      </c>
      <c r="I93" s="108">
        <v>0</v>
      </c>
      <c r="J93" s="24">
        <f t="shared" si="10"/>
        <v>53.403260273972606</v>
      </c>
      <c r="K93" s="17">
        <v>45.911</v>
      </c>
      <c r="L93" s="8">
        <f t="shared" si="11"/>
        <v>0</v>
      </c>
      <c r="M93" s="8">
        <f>'Conservation Data'!J92*0.5</f>
        <v>0.1688023633</v>
      </c>
      <c r="N93" s="8">
        <f t="shared" si="12"/>
        <v>0</v>
      </c>
      <c r="O93" s="9">
        <f t="shared" si="13"/>
        <v>1.8730650684931511</v>
      </c>
      <c r="P93" s="22">
        <f>'Proportional Share Calculation'!E93</f>
        <v>1.1533019092461456</v>
      </c>
      <c r="Q93" s="114">
        <f t="shared" si="8"/>
        <v>49.1061693410393</v>
      </c>
      <c r="R93" s="10">
        <f t="shared" si="9"/>
        <v>4.297090932933308</v>
      </c>
      <c r="T93" s="119"/>
      <c r="U93" s="120"/>
    </row>
    <row r="94" spans="1:21" ht="15">
      <c r="A94" s="6">
        <v>10288</v>
      </c>
      <c r="B94" s="11" t="s">
        <v>94</v>
      </c>
      <c r="C94" s="17">
        <v>27.009</v>
      </c>
      <c r="D94" s="22">
        <v>0</v>
      </c>
      <c r="E94" s="8">
        <v>0</v>
      </c>
      <c r="F94" s="9">
        <v>0.06621004566210045</v>
      </c>
      <c r="G94" s="8">
        <v>0</v>
      </c>
      <c r="H94" s="9">
        <v>0</v>
      </c>
      <c r="I94" s="108">
        <v>0</v>
      </c>
      <c r="J94" s="24">
        <f t="shared" si="10"/>
        <v>26.9427899543379</v>
      </c>
      <c r="K94" s="17">
        <v>24.734</v>
      </c>
      <c r="L94" s="8">
        <f t="shared" si="11"/>
        <v>0</v>
      </c>
      <c r="M94" s="8">
        <f>'Conservation Data'!J93*0.5</f>
        <v>0.024140584322251482</v>
      </c>
      <c r="N94" s="8">
        <f t="shared" si="12"/>
        <v>0</v>
      </c>
      <c r="O94" s="9">
        <f t="shared" si="13"/>
        <v>0.5521974885844747</v>
      </c>
      <c r="P94" s="22">
        <f>'Proportional Share Calculation'!E94</f>
        <v>0.6087323404521836</v>
      </c>
      <c r="Q94" s="114">
        <f t="shared" si="8"/>
        <v>25.91907041335891</v>
      </c>
      <c r="R94" s="10">
        <f t="shared" si="9"/>
        <v>1.0237195409789912</v>
      </c>
      <c r="T94" s="119"/>
      <c r="U94" s="120"/>
    </row>
    <row r="95" spans="1:21" ht="15">
      <c r="A95" s="6">
        <v>10291</v>
      </c>
      <c r="B95" s="11" t="s">
        <v>95</v>
      </c>
      <c r="C95" s="17">
        <v>81.8073465753425</v>
      </c>
      <c r="D95" s="22">
        <v>0</v>
      </c>
      <c r="E95" s="8">
        <v>0</v>
      </c>
      <c r="F95" s="9">
        <v>0</v>
      </c>
      <c r="G95" s="8">
        <v>0</v>
      </c>
      <c r="H95" s="9">
        <v>0</v>
      </c>
      <c r="I95" s="108">
        <v>0</v>
      </c>
      <c r="J95" s="24">
        <f t="shared" si="10"/>
        <v>81.8073465753425</v>
      </c>
      <c r="K95" s="17">
        <v>79.182</v>
      </c>
      <c r="L95" s="8">
        <f t="shared" si="11"/>
        <v>0</v>
      </c>
      <c r="M95" s="8">
        <f>'Conservation Data'!J94*0.5</f>
        <v>0</v>
      </c>
      <c r="N95" s="8">
        <f t="shared" si="12"/>
        <v>0</v>
      </c>
      <c r="O95" s="9">
        <f t="shared" si="13"/>
        <v>0.6563366438356262</v>
      </c>
      <c r="P95" s="22">
        <f>'Proportional Share Calculation'!E95</f>
        <v>1.920171014034582</v>
      </c>
      <c r="Q95" s="114">
        <f t="shared" si="8"/>
        <v>81.75850765787021</v>
      </c>
      <c r="R95" s="10">
        <f t="shared" si="9"/>
        <v>0.04883891747229541</v>
      </c>
      <c r="T95" s="119"/>
      <c r="U95" s="120"/>
    </row>
    <row r="96" spans="1:21" ht="15">
      <c r="A96" s="6">
        <v>10294</v>
      </c>
      <c r="B96" s="11" t="s">
        <v>96</v>
      </c>
      <c r="C96" s="17">
        <v>37.9948810502283</v>
      </c>
      <c r="D96" s="22">
        <v>0</v>
      </c>
      <c r="E96" s="8">
        <v>0</v>
      </c>
      <c r="F96" s="9">
        <v>0</v>
      </c>
      <c r="G96" s="8">
        <v>0</v>
      </c>
      <c r="H96" s="9">
        <v>0</v>
      </c>
      <c r="I96" s="108">
        <v>0</v>
      </c>
      <c r="J96" s="24">
        <f t="shared" si="10"/>
        <v>37.9948810502283</v>
      </c>
      <c r="K96" s="17">
        <v>36.327</v>
      </c>
      <c r="L96" s="8">
        <f t="shared" si="11"/>
        <v>0</v>
      </c>
      <c r="M96" s="8">
        <f>'Conservation Data'!J95*0.5</f>
        <v>0.05623942045</v>
      </c>
      <c r="N96" s="8">
        <f t="shared" si="12"/>
        <v>0</v>
      </c>
      <c r="O96" s="9">
        <f t="shared" si="13"/>
        <v>0.4169702625570757</v>
      </c>
      <c r="P96" s="22">
        <f>'Proportional Share Calculation'!E96</f>
        <v>0.8850722461683554</v>
      </c>
      <c r="Q96" s="114">
        <f t="shared" si="8"/>
        <v>37.685281929175424</v>
      </c>
      <c r="R96" s="10">
        <f t="shared" si="9"/>
        <v>0.30959912105287657</v>
      </c>
      <c r="T96" s="119"/>
      <c r="U96" s="120"/>
    </row>
    <row r="97" spans="1:21" ht="15">
      <c r="A97" s="6">
        <v>10304</v>
      </c>
      <c r="B97" s="11" t="s">
        <v>97</v>
      </c>
      <c r="C97" s="17">
        <v>13.6218371004566</v>
      </c>
      <c r="D97" s="22">
        <v>0</v>
      </c>
      <c r="E97" s="8">
        <v>0</v>
      </c>
      <c r="F97" s="9">
        <v>0</v>
      </c>
      <c r="G97" s="8">
        <v>0</v>
      </c>
      <c r="H97" s="9">
        <v>0</v>
      </c>
      <c r="I97" s="108">
        <v>0</v>
      </c>
      <c r="J97" s="24">
        <f t="shared" si="10"/>
        <v>13.6218371004566</v>
      </c>
      <c r="K97" s="17">
        <v>14.068</v>
      </c>
      <c r="L97" s="8">
        <f t="shared" si="11"/>
        <v>-0.44616289954339905</v>
      </c>
      <c r="M97" s="8">
        <f>'Conservation Data'!J96*0.5</f>
        <v>0</v>
      </c>
      <c r="N97" s="8">
        <f t="shared" si="12"/>
        <v>0</v>
      </c>
      <c r="O97" s="9">
        <f t="shared" si="13"/>
        <v>0</v>
      </c>
      <c r="P97" s="22">
        <f>'Proportional Share Calculation'!E97</f>
        <v>0.3276152517415602</v>
      </c>
      <c r="Q97" s="114">
        <f t="shared" si="8"/>
        <v>13.949452352198161</v>
      </c>
      <c r="R97" s="10">
        <f t="shared" si="9"/>
        <v>-0.3276152517415607</v>
      </c>
      <c r="T97" s="119"/>
      <c r="U97" s="120"/>
    </row>
    <row r="98" spans="1:21" ht="15">
      <c r="A98" s="6">
        <v>10306</v>
      </c>
      <c r="B98" s="11" t="s">
        <v>98</v>
      </c>
      <c r="C98" s="17">
        <v>85.562</v>
      </c>
      <c r="D98" s="22">
        <v>0</v>
      </c>
      <c r="E98" s="8">
        <v>51.156</v>
      </c>
      <c r="F98" s="9">
        <v>29.999771689497717</v>
      </c>
      <c r="G98" s="8">
        <v>57.46</v>
      </c>
      <c r="H98" s="9">
        <v>0</v>
      </c>
      <c r="I98" s="108">
        <v>0</v>
      </c>
      <c r="J98" s="24">
        <f t="shared" si="10"/>
        <v>0</v>
      </c>
      <c r="K98" s="17">
        <v>25.769</v>
      </c>
      <c r="L98" s="8">
        <f t="shared" si="11"/>
        <v>-25.769</v>
      </c>
      <c r="M98" s="8">
        <f>'Conservation Data'!J97*0.5</f>
        <v>0.00316155415</v>
      </c>
      <c r="N98" s="8">
        <f t="shared" si="12"/>
        <v>0</v>
      </c>
      <c r="O98" s="9">
        <f t="shared" si="13"/>
        <v>0</v>
      </c>
      <c r="P98" s="22">
        <f>'Proportional Share Calculation'!E98</f>
        <v>7.603771437790175E-05</v>
      </c>
      <c r="Q98" s="114">
        <f t="shared" si="8"/>
        <v>0.0032375918643779015</v>
      </c>
      <c r="R98" s="10">
        <f t="shared" si="9"/>
        <v>-0.0032375918643779015</v>
      </c>
      <c r="T98" s="119"/>
      <c r="U98" s="120"/>
    </row>
    <row r="99" spans="1:21" ht="15">
      <c r="A99" s="6">
        <v>10307</v>
      </c>
      <c r="B99" s="11" t="s">
        <v>99</v>
      </c>
      <c r="C99" s="17">
        <v>74.4823356164384</v>
      </c>
      <c r="D99" s="22">
        <v>0</v>
      </c>
      <c r="E99" s="8">
        <v>0</v>
      </c>
      <c r="F99" s="9">
        <v>0</v>
      </c>
      <c r="G99" s="8">
        <v>0</v>
      </c>
      <c r="H99" s="9">
        <v>0</v>
      </c>
      <c r="I99" s="108">
        <v>0</v>
      </c>
      <c r="J99" s="24">
        <f t="shared" si="10"/>
        <v>74.4823356164384</v>
      </c>
      <c r="K99" s="17">
        <v>71.985</v>
      </c>
      <c r="L99" s="8">
        <f t="shared" si="11"/>
        <v>0</v>
      </c>
      <c r="M99" s="8">
        <f>'Conservation Data'!J98*0.5</f>
        <v>0.29851517444269415</v>
      </c>
      <c r="N99" s="8">
        <f t="shared" si="12"/>
        <v>0</v>
      </c>
      <c r="O99" s="9">
        <f t="shared" si="13"/>
        <v>0.6243339041096014</v>
      </c>
      <c r="P99" s="22">
        <f>'Proportional Share Calculation'!E99</f>
        <v>1.7534876649644378</v>
      </c>
      <c r="Q99" s="114">
        <f aca="true" t="shared" si="14" ref="Q99:Q130">SUM(K99:P99)</f>
        <v>74.66133674351674</v>
      </c>
      <c r="R99" s="10">
        <f aca="true" t="shared" si="15" ref="R99:R130">J99-Q99</f>
        <v>-0.1790011270783367</v>
      </c>
      <c r="T99" s="119"/>
      <c r="U99" s="120"/>
    </row>
    <row r="100" spans="1:21" ht="15">
      <c r="A100" s="6">
        <v>10326</v>
      </c>
      <c r="B100" s="11" t="s">
        <v>100</v>
      </c>
      <c r="C100" s="17">
        <v>22.6486681506849</v>
      </c>
      <c r="D100" s="22">
        <v>0</v>
      </c>
      <c r="E100" s="8">
        <v>0</v>
      </c>
      <c r="F100" s="9">
        <v>0</v>
      </c>
      <c r="G100" s="8">
        <v>0</v>
      </c>
      <c r="H100" s="9">
        <v>0</v>
      </c>
      <c r="I100" s="108">
        <v>0</v>
      </c>
      <c r="J100" s="24">
        <f t="shared" si="10"/>
        <v>22.6486681506849</v>
      </c>
      <c r="K100" s="17">
        <v>30.46</v>
      </c>
      <c r="L100" s="8">
        <f t="shared" si="11"/>
        <v>-7.811331849315099</v>
      </c>
      <c r="M100" s="8">
        <f>'Conservation Data'!J99*0.5</f>
        <v>0</v>
      </c>
      <c r="N100" s="8">
        <f t="shared" si="12"/>
        <v>0</v>
      </c>
      <c r="O100" s="9">
        <f t="shared" si="13"/>
        <v>0</v>
      </c>
      <c r="P100" s="22">
        <f>'Proportional Share Calculation'!E100</f>
        <v>0.5447172112746065</v>
      </c>
      <c r="Q100" s="114">
        <f t="shared" si="14"/>
        <v>23.193385361959507</v>
      </c>
      <c r="R100" s="10">
        <f t="shared" si="15"/>
        <v>-0.5447172112746053</v>
      </c>
      <c r="T100" s="119"/>
      <c r="U100" s="120"/>
    </row>
    <row r="101" spans="1:21" ht="15">
      <c r="A101" s="6">
        <v>10331</v>
      </c>
      <c r="B101" s="11" t="s">
        <v>101</v>
      </c>
      <c r="C101" s="17">
        <v>38.087</v>
      </c>
      <c r="D101" s="22">
        <v>0</v>
      </c>
      <c r="E101" s="8">
        <v>0</v>
      </c>
      <c r="F101" s="9">
        <v>0</v>
      </c>
      <c r="G101" s="8">
        <v>0</v>
      </c>
      <c r="H101" s="9">
        <v>0</v>
      </c>
      <c r="I101" s="108">
        <v>0</v>
      </c>
      <c r="J101" s="24">
        <f t="shared" si="10"/>
        <v>38.087</v>
      </c>
      <c r="K101" s="17">
        <v>36.602</v>
      </c>
      <c r="L101" s="8">
        <f t="shared" si="11"/>
        <v>0</v>
      </c>
      <c r="M101" s="8">
        <f>'Conservation Data'!J100*0.5</f>
        <v>0.07690890410958905</v>
      </c>
      <c r="N101" s="8">
        <f t="shared" si="12"/>
        <v>0</v>
      </c>
      <c r="O101" s="9">
        <f t="shared" si="13"/>
        <v>0.37125000000000163</v>
      </c>
      <c r="P101" s="22">
        <f>'Proportional Share Calculation'!E101</f>
        <v>0.8910837097022545</v>
      </c>
      <c r="Q101" s="114">
        <f t="shared" si="14"/>
        <v>37.941242613811845</v>
      </c>
      <c r="R101" s="10">
        <f t="shared" si="15"/>
        <v>0.14575738618815848</v>
      </c>
      <c r="T101" s="119"/>
      <c r="U101" s="120"/>
    </row>
    <row r="102" spans="1:21" ht="15">
      <c r="A102" s="6">
        <v>10333</v>
      </c>
      <c r="B102" s="11" t="s">
        <v>102</v>
      </c>
      <c r="C102" s="17">
        <v>23.553</v>
      </c>
      <c r="D102" s="22">
        <v>0</v>
      </c>
      <c r="E102" s="8">
        <v>0</v>
      </c>
      <c r="F102" s="9">
        <v>0</v>
      </c>
      <c r="G102" s="8">
        <v>0</v>
      </c>
      <c r="H102" s="9">
        <v>0</v>
      </c>
      <c r="I102" s="108">
        <v>0</v>
      </c>
      <c r="J102" s="24">
        <f t="shared" si="10"/>
        <v>23.553</v>
      </c>
      <c r="K102" s="17">
        <v>18.515</v>
      </c>
      <c r="L102" s="8">
        <f t="shared" si="11"/>
        <v>0</v>
      </c>
      <c r="M102" s="8">
        <f>'Conservation Data'!J101*0.5</f>
        <v>0.00168607305</v>
      </c>
      <c r="N102" s="8">
        <f t="shared" si="12"/>
        <v>0</v>
      </c>
      <c r="O102" s="9">
        <f t="shared" si="13"/>
        <v>1.2595</v>
      </c>
      <c r="P102" s="22">
        <f>'Proportional Share Calculation'!E102</f>
        <v>0.4756318939236939</v>
      </c>
      <c r="Q102" s="114">
        <f t="shared" si="14"/>
        <v>20.251817966973693</v>
      </c>
      <c r="R102" s="10">
        <f t="shared" si="15"/>
        <v>3.3011820330263077</v>
      </c>
      <c r="T102" s="119"/>
      <c r="U102" s="120"/>
    </row>
    <row r="103" spans="1:21" ht="15">
      <c r="A103" s="6">
        <v>10338</v>
      </c>
      <c r="B103" s="11" t="s">
        <v>103</v>
      </c>
      <c r="C103" s="17">
        <v>2.77439303652968</v>
      </c>
      <c r="D103" s="22">
        <v>0</v>
      </c>
      <c r="E103" s="8">
        <v>0</v>
      </c>
      <c r="F103" s="9">
        <v>0</v>
      </c>
      <c r="G103" s="8">
        <v>0</v>
      </c>
      <c r="H103" s="9">
        <v>0</v>
      </c>
      <c r="I103" s="108">
        <v>0</v>
      </c>
      <c r="J103" s="24">
        <f t="shared" si="10"/>
        <v>2.77439303652968</v>
      </c>
      <c r="K103" s="17">
        <v>2.373</v>
      </c>
      <c r="L103" s="8">
        <f t="shared" si="11"/>
        <v>0</v>
      </c>
      <c r="M103" s="8">
        <f>'Conservation Data'!J102*0.5</f>
        <v>0</v>
      </c>
      <c r="N103" s="8">
        <f t="shared" si="12"/>
        <v>0</v>
      </c>
      <c r="O103" s="9">
        <f t="shared" si="13"/>
        <v>0.10034825913241996</v>
      </c>
      <c r="P103" s="22">
        <f>'Proportional Share Calculation'!E103</f>
        <v>0.05948585396995066</v>
      </c>
      <c r="Q103" s="114">
        <f t="shared" si="14"/>
        <v>2.532834113102371</v>
      </c>
      <c r="R103" s="10">
        <f t="shared" si="15"/>
        <v>0.24155892342730922</v>
      </c>
      <c r="T103" s="119"/>
      <c r="U103" s="120"/>
    </row>
    <row r="104" spans="1:21" ht="15">
      <c r="A104" s="6">
        <v>10342</v>
      </c>
      <c r="B104" s="11" t="s">
        <v>104</v>
      </c>
      <c r="C104" s="17">
        <v>39.5697921232877</v>
      </c>
      <c r="D104" s="22">
        <v>0</v>
      </c>
      <c r="E104" s="8">
        <v>0</v>
      </c>
      <c r="F104" s="9">
        <v>0</v>
      </c>
      <c r="G104" s="8">
        <v>0</v>
      </c>
      <c r="H104" s="9">
        <v>0</v>
      </c>
      <c r="I104" s="108">
        <v>0</v>
      </c>
      <c r="J104" s="24">
        <f t="shared" si="10"/>
        <v>39.5697921232877</v>
      </c>
      <c r="K104" s="17">
        <v>38.691</v>
      </c>
      <c r="L104" s="8">
        <f t="shared" si="11"/>
        <v>0</v>
      </c>
      <c r="M104" s="8">
        <f>'Conservation Data'!J103*0.5</f>
        <v>0.20485903945000006</v>
      </c>
      <c r="N104" s="8">
        <f t="shared" si="12"/>
        <v>0</v>
      </c>
      <c r="O104" s="9">
        <f t="shared" si="13"/>
        <v>0.21969803082192385</v>
      </c>
      <c r="P104" s="22">
        <f>'Proportional Share Calculation'!E104</f>
        <v>0.9407580623731693</v>
      </c>
      <c r="Q104" s="114">
        <f t="shared" si="14"/>
        <v>40.056315132645096</v>
      </c>
      <c r="R104" s="10">
        <f t="shared" si="15"/>
        <v>-0.48652300935739845</v>
      </c>
      <c r="T104" s="119"/>
      <c r="U104" s="120"/>
    </row>
    <row r="105" spans="1:21" ht="15">
      <c r="A105" s="6">
        <v>10343</v>
      </c>
      <c r="B105" s="11" t="s">
        <v>105</v>
      </c>
      <c r="C105" s="17">
        <v>11.9069941780822</v>
      </c>
      <c r="D105" s="22">
        <v>0</v>
      </c>
      <c r="E105" s="8">
        <v>0</v>
      </c>
      <c r="F105" s="9">
        <v>0.07922374429223744</v>
      </c>
      <c r="G105" s="8">
        <v>0</v>
      </c>
      <c r="H105" s="9">
        <v>0</v>
      </c>
      <c r="I105" s="108">
        <v>0</v>
      </c>
      <c r="J105" s="24">
        <f t="shared" si="10"/>
        <v>11.827770433789963</v>
      </c>
      <c r="K105" s="17">
        <v>31.389</v>
      </c>
      <c r="L105" s="8">
        <f t="shared" si="11"/>
        <v>-19.561229566210038</v>
      </c>
      <c r="M105" s="8">
        <f>'Conservation Data'!J104*0.5</f>
        <v>0</v>
      </c>
      <c r="N105" s="8">
        <f t="shared" si="12"/>
        <v>0</v>
      </c>
      <c r="O105" s="9">
        <f t="shared" si="13"/>
        <v>0</v>
      </c>
      <c r="P105" s="22">
        <f>'Proportional Share Calculation'!E105</f>
        <v>0.28446662220601604</v>
      </c>
      <c r="Q105" s="114">
        <f t="shared" si="14"/>
        <v>12.112237055995978</v>
      </c>
      <c r="R105" s="10">
        <f t="shared" si="15"/>
        <v>-0.2844666222060148</v>
      </c>
      <c r="T105" s="119"/>
      <c r="U105" s="120"/>
    </row>
    <row r="106" spans="1:21" ht="15">
      <c r="A106" s="6">
        <v>10349</v>
      </c>
      <c r="B106" s="11" t="s">
        <v>106</v>
      </c>
      <c r="C106" s="17">
        <v>1112.5275000000001</v>
      </c>
      <c r="D106" s="22">
        <v>0</v>
      </c>
      <c r="E106" s="8">
        <v>0</v>
      </c>
      <c r="F106" s="9">
        <v>614.3739726027397</v>
      </c>
      <c r="G106" s="8">
        <v>0</v>
      </c>
      <c r="H106" s="9">
        <v>0</v>
      </c>
      <c r="I106" s="108">
        <v>0</v>
      </c>
      <c r="J106" s="24">
        <f t="shared" si="10"/>
        <v>498.1535273972604</v>
      </c>
      <c r="K106" s="17">
        <v>523.911</v>
      </c>
      <c r="L106" s="8">
        <f t="shared" si="11"/>
        <v>-25.75747260273954</v>
      </c>
      <c r="M106" s="8">
        <f>'Conservation Data'!J105*0.5</f>
        <v>41.70040183795002</v>
      </c>
      <c r="N106" s="8">
        <f t="shared" si="12"/>
        <v>0</v>
      </c>
      <c r="O106" s="9">
        <f t="shared" si="13"/>
        <v>0</v>
      </c>
      <c r="P106" s="22">
        <f>'Proportional Share Calculation'!E106</f>
        <v>12.983886066596366</v>
      </c>
      <c r="Q106" s="114">
        <f t="shared" si="14"/>
        <v>552.8378153018068</v>
      </c>
      <c r="R106" s="10">
        <f t="shared" si="15"/>
        <v>-54.68428790454641</v>
      </c>
      <c r="T106" s="119"/>
      <c r="U106" s="120"/>
    </row>
    <row r="107" spans="1:21" ht="15">
      <c r="A107" s="6">
        <v>10352</v>
      </c>
      <c r="B107" s="11" t="s">
        <v>107</v>
      </c>
      <c r="C107" s="17">
        <v>16.8779455479452</v>
      </c>
      <c r="D107" s="22">
        <v>0</v>
      </c>
      <c r="E107" s="8">
        <v>0</v>
      </c>
      <c r="F107" s="9">
        <v>0</v>
      </c>
      <c r="G107" s="8">
        <v>0</v>
      </c>
      <c r="H107" s="9">
        <v>0</v>
      </c>
      <c r="I107" s="108">
        <v>0</v>
      </c>
      <c r="J107" s="24">
        <f t="shared" si="10"/>
        <v>16.8779455479452</v>
      </c>
      <c r="K107" s="17">
        <v>15.907</v>
      </c>
      <c r="L107" s="8">
        <f t="shared" si="11"/>
        <v>0</v>
      </c>
      <c r="M107" s="8">
        <f>'Conservation Data'!J106*0.5</f>
        <v>0.00023601995</v>
      </c>
      <c r="N107" s="8">
        <f t="shared" si="12"/>
        <v>0</v>
      </c>
      <c r="O107" s="9">
        <f t="shared" si="13"/>
        <v>0.24273638698629973</v>
      </c>
      <c r="P107" s="22">
        <f>'Proportional Share Calculation'!E107</f>
        <v>0.3884187746996574</v>
      </c>
      <c r="Q107" s="114">
        <f t="shared" si="14"/>
        <v>16.53839118163596</v>
      </c>
      <c r="R107" s="10">
        <f t="shared" si="15"/>
        <v>0.3395543663092404</v>
      </c>
      <c r="T107" s="119"/>
      <c r="U107" s="120"/>
    </row>
    <row r="108" spans="1:21" ht="15">
      <c r="A108" s="6">
        <v>10354</v>
      </c>
      <c r="B108" s="11" t="s">
        <v>108</v>
      </c>
      <c r="C108" s="17">
        <v>804.01699109589</v>
      </c>
      <c r="D108" s="22">
        <v>0</v>
      </c>
      <c r="E108" s="8">
        <v>0</v>
      </c>
      <c r="F108" s="9">
        <v>30.827739726027396</v>
      </c>
      <c r="G108" s="8">
        <v>0</v>
      </c>
      <c r="H108" s="9">
        <v>1.3688356164383562</v>
      </c>
      <c r="I108" s="108">
        <v>0</v>
      </c>
      <c r="J108" s="24">
        <f t="shared" si="10"/>
        <v>771.8204157534243</v>
      </c>
      <c r="K108" s="17">
        <v>799.07</v>
      </c>
      <c r="L108" s="8">
        <f t="shared" si="11"/>
        <v>-27.24958424657575</v>
      </c>
      <c r="M108" s="8">
        <f>'Conservation Data'!J107*0.5</f>
        <v>7.63832963076621</v>
      </c>
      <c r="N108" s="8">
        <f t="shared" si="12"/>
        <v>0.6844178082191781</v>
      </c>
      <c r="O108" s="9">
        <f t="shared" si="13"/>
        <v>0</v>
      </c>
      <c r="P108" s="22">
        <f>'Proportional Share Calculation'!E108</f>
        <v>18.763019768836553</v>
      </c>
      <c r="Q108" s="114">
        <f t="shared" si="14"/>
        <v>798.9061829612463</v>
      </c>
      <c r="R108" s="10">
        <f t="shared" si="15"/>
        <v>-27.08576720782196</v>
      </c>
      <c r="T108" s="119"/>
      <c r="U108" s="120"/>
    </row>
    <row r="109" spans="1:21" ht="15">
      <c r="A109" s="6">
        <v>10360</v>
      </c>
      <c r="B109" s="11" t="s">
        <v>109</v>
      </c>
      <c r="C109" s="17">
        <v>7.17484600456621</v>
      </c>
      <c r="D109" s="22">
        <v>0</v>
      </c>
      <c r="E109" s="8">
        <v>0</v>
      </c>
      <c r="F109" s="9">
        <v>0</v>
      </c>
      <c r="G109" s="8">
        <v>0</v>
      </c>
      <c r="H109" s="9">
        <v>0</v>
      </c>
      <c r="I109" s="108">
        <v>0</v>
      </c>
      <c r="J109" s="24">
        <f t="shared" si="10"/>
        <v>7.17484600456621</v>
      </c>
      <c r="K109" s="17">
        <v>6.765</v>
      </c>
      <c r="L109" s="8">
        <f t="shared" si="11"/>
        <v>0</v>
      </c>
      <c r="M109" s="8">
        <f>'Conservation Data'!J108*0.5</f>
        <v>0</v>
      </c>
      <c r="N109" s="8">
        <f t="shared" si="12"/>
        <v>0</v>
      </c>
      <c r="O109" s="9">
        <f t="shared" si="13"/>
        <v>0.10246150114155261</v>
      </c>
      <c r="P109" s="22">
        <f>'Proportional Share Calculation'!E109</f>
        <v>0.16516752563767972</v>
      </c>
      <c r="Q109" s="114">
        <f t="shared" si="14"/>
        <v>7.032629026779231</v>
      </c>
      <c r="R109" s="10">
        <f t="shared" si="15"/>
        <v>0.14221697778697884</v>
      </c>
      <c r="T109" s="119"/>
      <c r="U109" s="120"/>
    </row>
    <row r="110" spans="1:21" ht="15">
      <c r="A110" s="6">
        <v>10363</v>
      </c>
      <c r="B110" s="11" t="s">
        <v>110</v>
      </c>
      <c r="C110" s="17">
        <v>90.664248173516</v>
      </c>
      <c r="D110" s="22">
        <v>0</v>
      </c>
      <c r="E110" s="8">
        <v>0</v>
      </c>
      <c r="F110" s="9">
        <v>0</v>
      </c>
      <c r="G110" s="8">
        <v>0</v>
      </c>
      <c r="H110" s="9">
        <v>0</v>
      </c>
      <c r="I110" s="108">
        <v>0</v>
      </c>
      <c r="J110" s="24">
        <f t="shared" si="10"/>
        <v>90.664248173516</v>
      </c>
      <c r="K110" s="17">
        <v>100.706</v>
      </c>
      <c r="L110" s="8">
        <f t="shared" si="11"/>
        <v>-10.041751826484003</v>
      </c>
      <c r="M110" s="8">
        <f>'Conservation Data'!J109*0.5</f>
        <v>0.061262963250000003</v>
      </c>
      <c r="N110" s="8">
        <f t="shared" si="12"/>
        <v>0</v>
      </c>
      <c r="O110" s="9">
        <f t="shared" si="13"/>
        <v>0</v>
      </c>
      <c r="P110" s="22">
        <f>'Proportional Share Calculation'!E110</f>
        <v>2.1820156085596567</v>
      </c>
      <c r="Q110" s="114">
        <f t="shared" si="14"/>
        <v>92.90752674532565</v>
      </c>
      <c r="R110" s="10">
        <f t="shared" si="15"/>
        <v>-2.243278571809654</v>
      </c>
      <c r="T110" s="119"/>
      <c r="U110" s="120"/>
    </row>
    <row r="111" spans="1:21" ht="15">
      <c r="A111" s="6">
        <v>10369</v>
      </c>
      <c r="B111" s="11" t="s">
        <v>111</v>
      </c>
      <c r="C111" s="17">
        <v>17.2286157534247</v>
      </c>
      <c r="D111" s="22">
        <v>0</v>
      </c>
      <c r="E111" s="8">
        <v>0</v>
      </c>
      <c r="F111" s="9">
        <v>0</v>
      </c>
      <c r="G111" s="8">
        <v>0</v>
      </c>
      <c r="H111" s="9">
        <v>0</v>
      </c>
      <c r="I111" s="108">
        <v>0</v>
      </c>
      <c r="J111" s="24">
        <f t="shared" si="10"/>
        <v>17.2286157534247</v>
      </c>
      <c r="K111" s="17">
        <v>16.432</v>
      </c>
      <c r="L111" s="8">
        <f t="shared" si="11"/>
        <v>0</v>
      </c>
      <c r="M111" s="8">
        <f>'Conservation Data'!J110*0.5</f>
        <v>0</v>
      </c>
      <c r="N111" s="8">
        <f t="shared" si="12"/>
        <v>0</v>
      </c>
      <c r="O111" s="9">
        <f t="shared" si="13"/>
        <v>0.19915393835617579</v>
      </c>
      <c r="P111" s="22">
        <f>'Proportional Share Calculation'!E111</f>
        <v>0.3999915462272385</v>
      </c>
      <c r="Q111" s="114">
        <f t="shared" si="14"/>
        <v>17.031145484583412</v>
      </c>
      <c r="R111" s="10">
        <f t="shared" si="15"/>
        <v>0.1974702688412897</v>
      </c>
      <c r="T111" s="119"/>
      <c r="U111" s="120"/>
    </row>
    <row r="112" spans="1:21" ht="15">
      <c r="A112" s="6">
        <v>10370</v>
      </c>
      <c r="B112" s="11" t="s">
        <v>112</v>
      </c>
      <c r="C112" s="17">
        <v>567.9278310502283</v>
      </c>
      <c r="D112" s="22">
        <v>0</v>
      </c>
      <c r="E112" s="8">
        <v>0</v>
      </c>
      <c r="F112" s="9">
        <v>178.42568493150685</v>
      </c>
      <c r="G112" s="8">
        <v>0</v>
      </c>
      <c r="H112" s="9">
        <v>29.188584474885843</v>
      </c>
      <c r="I112" s="108">
        <v>0</v>
      </c>
      <c r="J112" s="24">
        <f t="shared" si="10"/>
        <v>360.3135616438356</v>
      </c>
      <c r="K112" s="17">
        <v>402.39</v>
      </c>
      <c r="L112" s="8">
        <f t="shared" si="11"/>
        <v>-42.076438356164374</v>
      </c>
      <c r="M112" s="8">
        <f>'Conservation Data'!J111*0.5</f>
        <v>19.600016274381964</v>
      </c>
      <c r="N112" s="8">
        <f t="shared" si="12"/>
        <v>14.594292237442922</v>
      </c>
      <c r="O112" s="9">
        <f t="shared" si="13"/>
        <v>0</v>
      </c>
      <c r="P112" s="22">
        <f>'Proportional Share Calculation'!E112</f>
        <v>9.48820590364725</v>
      </c>
      <c r="Q112" s="114">
        <f t="shared" si="14"/>
        <v>403.99607605930777</v>
      </c>
      <c r="R112" s="10">
        <f t="shared" si="15"/>
        <v>-43.682514415472156</v>
      </c>
      <c r="T112" s="119"/>
      <c r="U112" s="120"/>
    </row>
    <row r="113" spans="1:21" ht="15">
      <c r="A113" s="6">
        <v>10371</v>
      </c>
      <c r="B113" s="11" t="s">
        <v>113</v>
      </c>
      <c r="C113" s="17">
        <v>11.9787913242009</v>
      </c>
      <c r="D113" s="22">
        <v>0</v>
      </c>
      <c r="E113" s="8">
        <v>0</v>
      </c>
      <c r="F113" s="9">
        <v>0</v>
      </c>
      <c r="G113" s="8">
        <v>0</v>
      </c>
      <c r="H113" s="9">
        <v>0</v>
      </c>
      <c r="I113" s="108">
        <v>0</v>
      </c>
      <c r="J113" s="24">
        <f t="shared" si="10"/>
        <v>11.9787913242009</v>
      </c>
      <c r="K113" s="17">
        <v>11.032</v>
      </c>
      <c r="L113" s="8">
        <f t="shared" si="11"/>
        <v>0</v>
      </c>
      <c r="M113" s="8">
        <f>'Conservation Data'!J112*0.5</f>
        <v>0</v>
      </c>
      <c r="N113" s="8">
        <f t="shared" si="12"/>
        <v>0</v>
      </c>
      <c r="O113" s="9">
        <f t="shared" si="13"/>
        <v>0.23669783105022502</v>
      </c>
      <c r="P113" s="22">
        <f>'Proportional Share Calculation'!E113</f>
        <v>0.27102051283489104</v>
      </c>
      <c r="Q113" s="114">
        <f t="shared" si="14"/>
        <v>11.539718343885117</v>
      </c>
      <c r="R113" s="10">
        <f t="shared" si="15"/>
        <v>0.43907298031578357</v>
      </c>
      <c r="T113" s="119"/>
      <c r="U113" s="120"/>
    </row>
    <row r="114" spans="1:21" ht="15">
      <c r="A114" s="6">
        <v>10376</v>
      </c>
      <c r="B114" s="11" t="s">
        <v>114</v>
      </c>
      <c r="C114" s="17">
        <v>57.990975456621</v>
      </c>
      <c r="D114" s="22">
        <v>0</v>
      </c>
      <c r="E114" s="8">
        <v>0</v>
      </c>
      <c r="F114" s="9">
        <v>0</v>
      </c>
      <c r="G114" s="8">
        <v>0.6973744292237443</v>
      </c>
      <c r="H114" s="9">
        <v>0</v>
      </c>
      <c r="I114" s="108">
        <v>0</v>
      </c>
      <c r="J114" s="24">
        <f t="shared" si="10"/>
        <v>57.29360102739726</v>
      </c>
      <c r="K114" s="17">
        <v>56.029</v>
      </c>
      <c r="L114" s="8">
        <f t="shared" si="11"/>
        <v>0</v>
      </c>
      <c r="M114" s="8">
        <f>'Conservation Data'!J113*0.5</f>
        <v>0.15433748840000008</v>
      </c>
      <c r="N114" s="8">
        <f t="shared" si="12"/>
        <v>0</v>
      </c>
      <c r="O114" s="9">
        <f t="shared" si="13"/>
        <v>0.31615025684931375</v>
      </c>
      <c r="P114" s="22">
        <f>'Proportional Share Calculation'!E114</f>
        <v>1.3588544455805154</v>
      </c>
      <c r="Q114" s="114">
        <f t="shared" si="14"/>
        <v>57.85834219082983</v>
      </c>
      <c r="R114" s="10">
        <f t="shared" si="15"/>
        <v>-0.5647411634325721</v>
      </c>
      <c r="T114" s="119"/>
      <c r="U114" s="120"/>
    </row>
    <row r="115" spans="1:21" ht="15">
      <c r="A115" s="6">
        <v>10378</v>
      </c>
      <c r="B115" s="11" t="s">
        <v>115</v>
      </c>
      <c r="C115" s="17">
        <v>2.04864680365297</v>
      </c>
      <c r="D115" s="22">
        <v>0</v>
      </c>
      <c r="E115" s="8">
        <v>0</v>
      </c>
      <c r="F115" s="9">
        <v>0</v>
      </c>
      <c r="G115" s="8">
        <v>0</v>
      </c>
      <c r="H115" s="9">
        <v>0</v>
      </c>
      <c r="I115" s="108">
        <v>0</v>
      </c>
      <c r="J115" s="24">
        <f t="shared" si="10"/>
        <v>2.04864680365297</v>
      </c>
      <c r="K115" s="17">
        <v>2.021</v>
      </c>
      <c r="L115" s="8">
        <f t="shared" si="11"/>
        <v>0</v>
      </c>
      <c r="M115" s="8">
        <f>'Conservation Data'!J114*0.5</f>
        <v>0</v>
      </c>
      <c r="N115" s="8">
        <f t="shared" si="12"/>
        <v>0</v>
      </c>
      <c r="O115" s="9">
        <f t="shared" si="13"/>
        <v>0.006911700913242558</v>
      </c>
      <c r="P115" s="22">
        <f>'Proportional Share Calculation'!E115</f>
        <v>0.04877277547109103</v>
      </c>
      <c r="Q115" s="114">
        <f t="shared" si="14"/>
        <v>2.0766844763843335</v>
      </c>
      <c r="R115" s="10">
        <f t="shared" si="15"/>
        <v>-0.028037672731363372</v>
      </c>
      <c r="T115" s="119"/>
      <c r="U115" s="120"/>
    </row>
    <row r="116" spans="1:21" ht="15">
      <c r="A116" s="6">
        <v>10379</v>
      </c>
      <c r="B116" s="11" t="s">
        <v>116</v>
      </c>
      <c r="C116" s="17">
        <v>4.51382705479452</v>
      </c>
      <c r="D116" s="22">
        <v>0</v>
      </c>
      <c r="E116" s="8">
        <v>0</v>
      </c>
      <c r="F116" s="9">
        <v>0</v>
      </c>
      <c r="G116" s="8">
        <v>0</v>
      </c>
      <c r="H116" s="9">
        <v>0</v>
      </c>
      <c r="I116" s="108">
        <v>0</v>
      </c>
      <c r="J116" s="24">
        <f t="shared" si="10"/>
        <v>4.51382705479452</v>
      </c>
      <c r="K116" s="17">
        <v>4.808</v>
      </c>
      <c r="L116" s="8">
        <f t="shared" si="11"/>
        <v>-0.29417294520547976</v>
      </c>
      <c r="M116" s="8">
        <f>'Conservation Data'!J115*0.5</f>
        <v>0</v>
      </c>
      <c r="N116" s="8">
        <f t="shared" si="12"/>
        <v>0</v>
      </c>
      <c r="O116" s="9">
        <f t="shared" si="13"/>
        <v>0</v>
      </c>
      <c r="P116" s="22">
        <f>'Proportional Share Calculation'!E116</f>
        <v>0.1085608773595452</v>
      </c>
      <c r="Q116" s="114">
        <f t="shared" si="14"/>
        <v>4.622387932154065</v>
      </c>
      <c r="R116" s="10">
        <f t="shared" si="15"/>
        <v>-0.10856087735954478</v>
      </c>
      <c r="T116" s="119"/>
      <c r="U116" s="120"/>
    </row>
    <row r="117" spans="1:21" ht="15">
      <c r="A117" s="6">
        <v>10388</v>
      </c>
      <c r="B117" s="11" t="s">
        <v>117</v>
      </c>
      <c r="C117" s="17">
        <v>786.03760696347</v>
      </c>
      <c r="D117" s="22">
        <v>0</v>
      </c>
      <c r="E117" s="8">
        <v>599.44</v>
      </c>
      <c r="F117" s="9">
        <v>0</v>
      </c>
      <c r="G117" s="8">
        <v>0.2321917808219178</v>
      </c>
      <c r="H117" s="9">
        <v>0</v>
      </c>
      <c r="I117" s="108">
        <v>0</v>
      </c>
      <c r="J117" s="24">
        <f t="shared" si="10"/>
        <v>186.365415182648</v>
      </c>
      <c r="K117" s="17">
        <v>113.223</v>
      </c>
      <c r="L117" s="8">
        <f t="shared" si="11"/>
        <v>0</v>
      </c>
      <c r="M117" s="8">
        <f>'Conservation Data'!J116*0.5</f>
        <v>5.172763731877631</v>
      </c>
      <c r="N117" s="8">
        <f t="shared" si="12"/>
        <v>0</v>
      </c>
      <c r="O117" s="9">
        <f t="shared" si="13"/>
        <v>18.285603795662002</v>
      </c>
      <c r="P117" s="22">
        <f>'Proportional Share Calculation'!E117</f>
        <v>3.2872879260474077</v>
      </c>
      <c r="Q117" s="114">
        <f t="shared" si="14"/>
        <v>139.96865545358705</v>
      </c>
      <c r="R117" s="10">
        <f t="shared" si="15"/>
        <v>46.39675972906096</v>
      </c>
      <c r="T117" s="119"/>
      <c r="U117" s="120"/>
    </row>
    <row r="118" spans="1:21" ht="15">
      <c r="A118" s="6">
        <v>10391</v>
      </c>
      <c r="B118" s="11" t="s">
        <v>118</v>
      </c>
      <c r="C118" s="17">
        <v>41.9769007990868</v>
      </c>
      <c r="D118" s="22">
        <v>0</v>
      </c>
      <c r="E118" s="8">
        <v>0</v>
      </c>
      <c r="F118" s="9">
        <v>0</v>
      </c>
      <c r="G118" s="8">
        <v>0</v>
      </c>
      <c r="H118" s="9">
        <v>0</v>
      </c>
      <c r="I118" s="108">
        <v>0</v>
      </c>
      <c r="J118" s="24">
        <f t="shared" si="10"/>
        <v>41.9769007990868</v>
      </c>
      <c r="K118" s="17">
        <v>29.977</v>
      </c>
      <c r="L118" s="8">
        <f t="shared" si="11"/>
        <v>0</v>
      </c>
      <c r="M118" s="8">
        <f>'Conservation Data'!J117*0.5</f>
        <v>0.1584563854</v>
      </c>
      <c r="N118" s="8">
        <f t="shared" si="12"/>
        <v>0</v>
      </c>
      <c r="O118" s="9">
        <f t="shared" si="13"/>
        <v>2.9999751997716997</v>
      </c>
      <c r="P118" s="22">
        <f>'Proportional Share Calculation'!E118</f>
        <v>0.7969316238539802</v>
      </c>
      <c r="Q118" s="114">
        <f t="shared" si="14"/>
        <v>33.93236320902568</v>
      </c>
      <c r="R118" s="10">
        <f t="shared" si="15"/>
        <v>8.044537590061118</v>
      </c>
      <c r="T118" s="119"/>
      <c r="U118" s="120"/>
    </row>
    <row r="119" spans="1:21" ht="15">
      <c r="A119" s="6">
        <v>10406</v>
      </c>
      <c r="B119" s="11" t="s">
        <v>119</v>
      </c>
      <c r="C119" s="17">
        <v>0.735667237442922</v>
      </c>
      <c r="D119" s="22">
        <v>0</v>
      </c>
      <c r="E119" s="8">
        <v>0</v>
      </c>
      <c r="F119" s="9">
        <v>0</v>
      </c>
      <c r="G119" s="8">
        <v>0</v>
      </c>
      <c r="H119" s="9">
        <v>0</v>
      </c>
      <c r="I119" s="108">
        <v>0</v>
      </c>
      <c r="J119" s="24">
        <f t="shared" si="10"/>
        <v>0.735667237442922</v>
      </c>
      <c r="K119" s="17">
        <v>0.458</v>
      </c>
      <c r="L119" s="8">
        <f t="shared" si="11"/>
        <v>0</v>
      </c>
      <c r="M119" s="8">
        <f>'Conservation Data'!J118*0.5</f>
        <v>0</v>
      </c>
      <c r="N119" s="8">
        <f t="shared" si="12"/>
        <v>0</v>
      </c>
      <c r="O119" s="9">
        <f t="shared" si="13"/>
        <v>0.06941680936073048</v>
      </c>
      <c r="P119" s="22">
        <f>'Proportional Share Calculation'!E119</f>
        <v>0.012684764139901095</v>
      </c>
      <c r="Q119" s="114">
        <f t="shared" si="14"/>
        <v>0.5401015735006316</v>
      </c>
      <c r="R119" s="10">
        <f t="shared" si="15"/>
        <v>0.19556566394229036</v>
      </c>
      <c r="T119" s="119"/>
      <c r="U119" s="120"/>
    </row>
    <row r="120" spans="1:21" ht="15">
      <c r="A120" s="6">
        <v>10408</v>
      </c>
      <c r="B120" s="11" t="s">
        <v>120</v>
      </c>
      <c r="C120" s="17">
        <v>1.64200616438356</v>
      </c>
      <c r="D120" s="22">
        <v>0</v>
      </c>
      <c r="E120" s="8">
        <v>0</v>
      </c>
      <c r="F120" s="9">
        <v>0</v>
      </c>
      <c r="G120" s="8">
        <v>0</v>
      </c>
      <c r="H120" s="9">
        <v>0</v>
      </c>
      <c r="I120" s="108">
        <v>0</v>
      </c>
      <c r="J120" s="24">
        <f t="shared" si="10"/>
        <v>1.64200616438356</v>
      </c>
      <c r="K120" s="17">
        <v>1.527</v>
      </c>
      <c r="L120" s="8">
        <f t="shared" si="11"/>
        <v>0</v>
      </c>
      <c r="M120" s="8">
        <f>'Conservation Data'!J119*0.5</f>
        <v>0</v>
      </c>
      <c r="N120" s="8">
        <f t="shared" si="12"/>
        <v>0</v>
      </c>
      <c r="O120" s="9">
        <f t="shared" si="13"/>
        <v>0.02875154109589001</v>
      </c>
      <c r="P120" s="22">
        <f>'Proportional Share Calculation'!E120</f>
        <v>0.03741697459928996</v>
      </c>
      <c r="Q120" s="114">
        <f t="shared" si="14"/>
        <v>1.59316851569518</v>
      </c>
      <c r="R120" s="10">
        <f t="shared" si="15"/>
        <v>0.04883764868837992</v>
      </c>
      <c r="T120" s="119"/>
      <c r="U120" s="120"/>
    </row>
    <row r="121" spans="1:21" ht="15">
      <c r="A121" s="6">
        <v>10409</v>
      </c>
      <c r="B121" s="11" t="s">
        <v>121</v>
      </c>
      <c r="C121" s="17">
        <v>18.3571232876712</v>
      </c>
      <c r="D121" s="22">
        <v>0</v>
      </c>
      <c r="E121" s="8">
        <v>0</v>
      </c>
      <c r="F121" s="9">
        <v>0</v>
      </c>
      <c r="G121" s="8">
        <v>0</v>
      </c>
      <c r="H121" s="9">
        <v>0</v>
      </c>
      <c r="I121" s="108">
        <v>0</v>
      </c>
      <c r="J121" s="24">
        <f t="shared" si="10"/>
        <v>18.3571232876712</v>
      </c>
      <c r="K121" s="17">
        <v>20.421</v>
      </c>
      <c r="L121" s="8">
        <f t="shared" si="11"/>
        <v>-2.063876712328799</v>
      </c>
      <c r="M121" s="8">
        <f>'Conservation Data'!J120*0.5</f>
        <v>0</v>
      </c>
      <c r="N121" s="8">
        <f t="shared" si="12"/>
        <v>0</v>
      </c>
      <c r="O121" s="9">
        <f t="shared" si="13"/>
        <v>0</v>
      </c>
      <c r="P121" s="22">
        <f>'Proportional Share Calculation'!E121</f>
        <v>0.44150238494187155</v>
      </c>
      <c r="Q121" s="114">
        <f t="shared" si="14"/>
        <v>18.79862567261307</v>
      </c>
      <c r="R121" s="10">
        <f t="shared" si="15"/>
        <v>-0.4415023849418702</v>
      </c>
      <c r="T121" s="119"/>
      <c r="U121" s="120"/>
    </row>
    <row r="122" spans="1:21" ht="15">
      <c r="A122" s="6">
        <v>10426</v>
      </c>
      <c r="B122" s="11" t="s">
        <v>122</v>
      </c>
      <c r="C122" s="17">
        <v>18.0627255707763</v>
      </c>
      <c r="D122" s="22">
        <v>0</v>
      </c>
      <c r="E122" s="8">
        <v>0</v>
      </c>
      <c r="F122" s="9">
        <v>0</v>
      </c>
      <c r="G122" s="8">
        <v>0</v>
      </c>
      <c r="H122" s="9">
        <v>0</v>
      </c>
      <c r="I122" s="108">
        <v>0</v>
      </c>
      <c r="J122" s="24">
        <f t="shared" si="10"/>
        <v>18.0627255707763</v>
      </c>
      <c r="K122" s="17">
        <v>36.539</v>
      </c>
      <c r="L122" s="8">
        <f t="shared" si="11"/>
        <v>-18.4762744292237</v>
      </c>
      <c r="M122" s="8">
        <f>'Conservation Data'!J121*0.5</f>
        <v>0</v>
      </c>
      <c r="N122" s="8">
        <f t="shared" si="12"/>
        <v>0</v>
      </c>
      <c r="O122" s="9">
        <f t="shared" si="13"/>
        <v>0</v>
      </c>
      <c r="P122" s="22">
        <f>'Proportional Share Calculation'!E122</f>
        <v>0.43442190222714067</v>
      </c>
      <c r="Q122" s="114">
        <f t="shared" si="14"/>
        <v>18.49714747300344</v>
      </c>
      <c r="R122" s="10">
        <f t="shared" si="15"/>
        <v>-0.4344219022271396</v>
      </c>
      <c r="T122" s="119"/>
      <c r="U122" s="120"/>
    </row>
    <row r="123" spans="1:21" ht="15">
      <c r="A123" s="6">
        <v>10434</v>
      </c>
      <c r="B123" s="11" t="s">
        <v>123</v>
      </c>
      <c r="C123" s="17">
        <v>28.8310511415525</v>
      </c>
      <c r="D123" s="22">
        <v>0</v>
      </c>
      <c r="E123" s="8">
        <v>0</v>
      </c>
      <c r="F123" s="9">
        <v>0</v>
      </c>
      <c r="G123" s="8">
        <v>0</v>
      </c>
      <c r="H123" s="9">
        <v>0</v>
      </c>
      <c r="I123" s="108">
        <v>0</v>
      </c>
      <c r="J123" s="24">
        <f t="shared" si="10"/>
        <v>28.8310511415525</v>
      </c>
      <c r="K123" s="17">
        <v>27.157</v>
      </c>
      <c r="L123" s="8">
        <f t="shared" si="11"/>
        <v>0</v>
      </c>
      <c r="M123" s="8">
        <f>'Conservation Data'!J122*0.5</f>
        <v>0</v>
      </c>
      <c r="N123" s="8">
        <f t="shared" si="12"/>
        <v>0</v>
      </c>
      <c r="O123" s="9">
        <f t="shared" si="13"/>
        <v>0.418512785388125</v>
      </c>
      <c r="P123" s="22">
        <f>'Proportional Share Calculation'!E123</f>
        <v>0.6632114667400273</v>
      </c>
      <c r="Q123" s="114">
        <f t="shared" si="14"/>
        <v>28.23872425212815</v>
      </c>
      <c r="R123" s="10">
        <f t="shared" si="15"/>
        <v>0.5923268894243492</v>
      </c>
      <c r="T123" s="119"/>
      <c r="U123" s="120"/>
    </row>
    <row r="124" spans="1:21" ht="15">
      <c r="A124" s="6">
        <v>10436</v>
      </c>
      <c r="B124" s="11" t="s">
        <v>124</v>
      </c>
      <c r="C124" s="17">
        <v>23.7554087899543</v>
      </c>
      <c r="D124" s="22">
        <v>0</v>
      </c>
      <c r="E124" s="8">
        <v>0</v>
      </c>
      <c r="F124" s="9">
        <v>0</v>
      </c>
      <c r="G124" s="8">
        <v>0</v>
      </c>
      <c r="H124" s="9">
        <v>0</v>
      </c>
      <c r="I124" s="108">
        <v>0</v>
      </c>
      <c r="J124" s="24">
        <f t="shared" si="10"/>
        <v>23.7554087899543</v>
      </c>
      <c r="K124" s="17">
        <v>19.152</v>
      </c>
      <c r="L124" s="8">
        <f t="shared" si="11"/>
        <v>0</v>
      </c>
      <c r="M124" s="8">
        <f>'Conservation Data'!J123*0.5</f>
        <v>0.0020984936999999997</v>
      </c>
      <c r="N124" s="8">
        <f t="shared" si="12"/>
        <v>0</v>
      </c>
      <c r="O124" s="9">
        <f t="shared" si="13"/>
        <v>1.1508521974885744</v>
      </c>
      <c r="P124" s="22">
        <f>'Proportional Share Calculation'!E124</f>
        <v>0.4883490738610236</v>
      </c>
      <c r="Q124" s="114">
        <f t="shared" si="14"/>
        <v>20.7932997650496</v>
      </c>
      <c r="R124" s="10">
        <f t="shared" si="15"/>
        <v>2.9621090249046986</v>
      </c>
      <c r="T124" s="119"/>
      <c r="U124" s="120"/>
    </row>
    <row r="125" spans="1:21" ht="15">
      <c r="A125" s="6">
        <v>10440</v>
      </c>
      <c r="B125" s="11" t="s">
        <v>125</v>
      </c>
      <c r="C125" s="17">
        <v>5.66976609589041</v>
      </c>
      <c r="D125" s="22">
        <v>0</v>
      </c>
      <c r="E125" s="8">
        <v>0</v>
      </c>
      <c r="F125" s="9">
        <v>0</v>
      </c>
      <c r="G125" s="8">
        <v>0</v>
      </c>
      <c r="H125" s="9">
        <v>0</v>
      </c>
      <c r="I125" s="108">
        <v>0</v>
      </c>
      <c r="J125" s="24">
        <f t="shared" si="10"/>
        <v>5.66976609589041</v>
      </c>
      <c r="K125" s="17">
        <v>5.005</v>
      </c>
      <c r="L125" s="8">
        <f t="shared" si="11"/>
        <v>0</v>
      </c>
      <c r="M125" s="8">
        <f>'Conservation Data'!J124*0.5</f>
        <v>0</v>
      </c>
      <c r="N125" s="8">
        <f t="shared" si="12"/>
        <v>0</v>
      </c>
      <c r="O125" s="9">
        <f t="shared" si="13"/>
        <v>0.16619152397260262</v>
      </c>
      <c r="P125" s="22">
        <f>'Proportional Share Calculation'!E125</f>
        <v>0.12437097877740137</v>
      </c>
      <c r="Q125" s="114">
        <f t="shared" si="14"/>
        <v>5.295562502750004</v>
      </c>
      <c r="R125" s="10">
        <f t="shared" si="15"/>
        <v>0.37420359314040663</v>
      </c>
      <c r="T125" s="119"/>
      <c r="U125" s="120"/>
    </row>
    <row r="126" spans="1:21" ht="15">
      <c r="A126" s="6">
        <v>10442</v>
      </c>
      <c r="B126" s="11" t="s">
        <v>126</v>
      </c>
      <c r="C126" s="17">
        <v>12.5184232876712</v>
      </c>
      <c r="D126" s="22">
        <v>0</v>
      </c>
      <c r="E126" s="8">
        <v>0</v>
      </c>
      <c r="F126" s="9">
        <v>0</v>
      </c>
      <c r="G126" s="8">
        <v>0</v>
      </c>
      <c r="H126" s="9">
        <v>0</v>
      </c>
      <c r="I126" s="108">
        <v>0</v>
      </c>
      <c r="J126" s="24">
        <f t="shared" si="10"/>
        <v>12.5184232876712</v>
      </c>
      <c r="K126" s="17">
        <v>13.396</v>
      </c>
      <c r="L126" s="8">
        <f t="shared" si="11"/>
        <v>-0.8775767123288016</v>
      </c>
      <c r="M126" s="8">
        <f>'Conservation Data'!J125*0.5</f>
        <v>0.0024967182000000003</v>
      </c>
      <c r="N126" s="8">
        <f t="shared" si="12"/>
        <v>0</v>
      </c>
      <c r="O126" s="9">
        <f t="shared" si="13"/>
        <v>0</v>
      </c>
      <c r="P126" s="22">
        <f>'Proportional Share Calculation'!E126</f>
        <v>0.30113738180160227</v>
      </c>
      <c r="Q126" s="114">
        <f t="shared" si="14"/>
        <v>12.822057387672801</v>
      </c>
      <c r="R126" s="10">
        <f t="shared" si="15"/>
        <v>-0.3036341000016023</v>
      </c>
      <c r="T126" s="119"/>
      <c r="U126" s="120"/>
    </row>
    <row r="127" spans="1:21" ht="15">
      <c r="A127" s="6">
        <v>10446</v>
      </c>
      <c r="B127" s="11" t="s">
        <v>127</v>
      </c>
      <c r="C127" s="17">
        <v>80.9406141552511</v>
      </c>
      <c r="D127" s="22">
        <v>0</v>
      </c>
      <c r="E127" s="8">
        <v>0</v>
      </c>
      <c r="F127" s="9">
        <v>0</v>
      </c>
      <c r="G127" s="8">
        <v>0</v>
      </c>
      <c r="H127" s="9">
        <v>0</v>
      </c>
      <c r="I127" s="108">
        <v>0</v>
      </c>
      <c r="J127" s="24">
        <f t="shared" si="10"/>
        <v>80.9406141552511</v>
      </c>
      <c r="K127" s="17">
        <v>95.771</v>
      </c>
      <c r="L127" s="8">
        <f t="shared" si="11"/>
        <v>-14.830385844748903</v>
      </c>
      <c r="M127" s="8">
        <f>'Conservation Data'!J126*0.5</f>
        <v>0</v>
      </c>
      <c r="N127" s="8">
        <f t="shared" si="12"/>
        <v>0</v>
      </c>
      <c r="O127" s="9">
        <f t="shared" si="13"/>
        <v>0</v>
      </c>
      <c r="P127" s="22">
        <f>'Proportional Share Calculation'!E127</f>
        <v>1.9466816030049443</v>
      </c>
      <c r="Q127" s="114">
        <f t="shared" si="14"/>
        <v>82.88729575825604</v>
      </c>
      <c r="R127" s="10">
        <f t="shared" si="15"/>
        <v>-1.9466816030049472</v>
      </c>
      <c r="T127" s="119"/>
      <c r="U127" s="120"/>
    </row>
    <row r="128" spans="1:21" ht="15">
      <c r="A128" s="6">
        <v>10448</v>
      </c>
      <c r="B128" s="11" t="s">
        <v>128</v>
      </c>
      <c r="C128" s="17">
        <v>8.728</v>
      </c>
      <c r="D128" s="22">
        <v>0</v>
      </c>
      <c r="E128" s="8">
        <v>0</v>
      </c>
      <c r="F128" s="9">
        <v>0</v>
      </c>
      <c r="G128" s="8">
        <v>0</v>
      </c>
      <c r="H128" s="9">
        <v>0</v>
      </c>
      <c r="I128" s="108">
        <v>0</v>
      </c>
      <c r="J128" s="24">
        <f t="shared" si="10"/>
        <v>8.728</v>
      </c>
      <c r="K128" s="17">
        <v>8.481</v>
      </c>
      <c r="L128" s="8">
        <f t="shared" si="11"/>
        <v>0</v>
      </c>
      <c r="M128" s="8">
        <f>'Conservation Data'!J127*0.5</f>
        <v>0</v>
      </c>
      <c r="N128" s="8">
        <f t="shared" si="12"/>
        <v>0</v>
      </c>
      <c r="O128" s="9">
        <f t="shared" si="13"/>
        <v>0.06174999999999997</v>
      </c>
      <c r="P128" s="22">
        <f>'Proportional Share Calculation'!E128</f>
        <v>0.20545945243475278</v>
      </c>
      <c r="Q128" s="114">
        <f t="shared" si="14"/>
        <v>8.748209452434752</v>
      </c>
      <c r="R128" s="10">
        <f t="shared" si="15"/>
        <v>-0.02020945243475225</v>
      </c>
      <c r="T128" s="119"/>
      <c r="U128" s="120"/>
    </row>
    <row r="129" spans="1:21" ht="15">
      <c r="A129" s="6">
        <v>10451</v>
      </c>
      <c r="B129" s="11" t="s">
        <v>129</v>
      </c>
      <c r="C129" s="17">
        <v>25.4498619863014</v>
      </c>
      <c r="D129" s="22">
        <v>0</v>
      </c>
      <c r="E129" s="8">
        <v>0</v>
      </c>
      <c r="F129" s="9">
        <v>0</v>
      </c>
      <c r="G129" s="8">
        <v>0</v>
      </c>
      <c r="H129" s="9">
        <v>0</v>
      </c>
      <c r="I129" s="108">
        <v>0</v>
      </c>
      <c r="J129" s="24">
        <f t="shared" si="10"/>
        <v>25.4498619863014</v>
      </c>
      <c r="K129" s="17">
        <v>26.833</v>
      </c>
      <c r="L129" s="8">
        <f t="shared" si="11"/>
        <v>-1.3831380136985985</v>
      </c>
      <c r="M129" s="8">
        <f>'Conservation Data'!J128*0.5</f>
        <v>0</v>
      </c>
      <c r="N129" s="8">
        <f t="shared" si="12"/>
        <v>0</v>
      </c>
      <c r="O129" s="9">
        <f t="shared" si="13"/>
        <v>0</v>
      </c>
      <c r="P129" s="22">
        <f>'Proportional Share Calculation'!E129</f>
        <v>0.6120879937075902</v>
      </c>
      <c r="Q129" s="114">
        <f t="shared" si="14"/>
        <v>26.06194998000899</v>
      </c>
      <c r="R129" s="10">
        <f t="shared" si="15"/>
        <v>-0.6120879937075898</v>
      </c>
      <c r="T129" s="119"/>
      <c r="U129" s="120"/>
    </row>
    <row r="130" spans="1:21" ht="15">
      <c r="A130" s="6">
        <v>10482</v>
      </c>
      <c r="B130" s="11" t="s">
        <v>130</v>
      </c>
      <c r="C130" s="17">
        <v>2.636775456621</v>
      </c>
      <c r="D130" s="22">
        <v>0</v>
      </c>
      <c r="E130" s="8">
        <v>0</v>
      </c>
      <c r="F130" s="9">
        <v>0</v>
      </c>
      <c r="G130" s="8">
        <v>0</v>
      </c>
      <c r="H130" s="9">
        <v>0</v>
      </c>
      <c r="I130" s="108">
        <v>0</v>
      </c>
      <c r="J130" s="24">
        <f t="shared" si="10"/>
        <v>2.636775456621</v>
      </c>
      <c r="K130" s="17">
        <v>4.114</v>
      </c>
      <c r="L130" s="8">
        <f t="shared" si="11"/>
        <v>-1.4772245433789997</v>
      </c>
      <c r="M130" s="8">
        <f>'Conservation Data'!J129*0.5</f>
        <v>0</v>
      </c>
      <c r="N130" s="8">
        <f t="shared" si="12"/>
        <v>0</v>
      </c>
      <c r="O130" s="9">
        <f t="shared" si="13"/>
        <v>0</v>
      </c>
      <c r="P130" s="22">
        <f>'Proportional Share Calculation'!E130</f>
        <v>0.06341639887749799</v>
      </c>
      <c r="Q130" s="114">
        <f t="shared" si="14"/>
        <v>2.700191855498498</v>
      </c>
      <c r="R130" s="10">
        <f t="shared" si="15"/>
        <v>-0.06341639887749784</v>
      </c>
      <c r="T130" s="119"/>
      <c r="U130" s="120"/>
    </row>
    <row r="131" spans="1:21" ht="15">
      <c r="A131" s="6">
        <v>10502</v>
      </c>
      <c r="B131" s="11" t="s">
        <v>131</v>
      </c>
      <c r="C131" s="17">
        <v>18.0328926940639</v>
      </c>
      <c r="D131" s="22">
        <v>0</v>
      </c>
      <c r="E131" s="8">
        <v>0</v>
      </c>
      <c r="F131" s="9">
        <v>0</v>
      </c>
      <c r="G131" s="8">
        <v>0</v>
      </c>
      <c r="H131" s="9">
        <v>0</v>
      </c>
      <c r="I131" s="108">
        <v>0</v>
      </c>
      <c r="J131" s="24">
        <f t="shared" si="10"/>
        <v>18.0328926940639</v>
      </c>
      <c r="K131" s="17">
        <v>18.707</v>
      </c>
      <c r="L131" s="8">
        <f t="shared" si="11"/>
        <v>-0.6741073059361007</v>
      </c>
      <c r="M131" s="8">
        <f>'Conservation Data'!J130*0.5</f>
        <v>0</v>
      </c>
      <c r="N131" s="8">
        <f t="shared" si="12"/>
        <v>0</v>
      </c>
      <c r="O131" s="9">
        <f t="shared" si="13"/>
        <v>0</v>
      </c>
      <c r="P131" s="22">
        <f>'Proportional Share Calculation'!E131</f>
        <v>0.43370439948927714</v>
      </c>
      <c r="Q131" s="114">
        <f aca="true" t="shared" si="16" ref="Q131:Q136">SUM(K131:P131)</f>
        <v>18.466597093553176</v>
      </c>
      <c r="R131" s="10">
        <f aca="true" t="shared" si="17" ref="R131:R136">J131-Q131</f>
        <v>-0.43370439948927597</v>
      </c>
      <c r="T131" s="119"/>
      <c r="U131" s="120"/>
    </row>
    <row r="132" spans="1:21" ht="15">
      <c r="A132" s="6">
        <v>13927</v>
      </c>
      <c r="B132" s="11" t="s">
        <v>132</v>
      </c>
      <c r="C132" s="17">
        <v>3.65138755707763</v>
      </c>
      <c r="D132" s="22">
        <v>0</v>
      </c>
      <c r="E132" s="8">
        <v>0</v>
      </c>
      <c r="F132" s="9">
        <v>0</v>
      </c>
      <c r="G132" s="8">
        <v>0</v>
      </c>
      <c r="H132" s="9">
        <v>0</v>
      </c>
      <c r="I132" s="108">
        <v>0</v>
      </c>
      <c r="J132" s="24">
        <f aca="true" t="shared" si="18" ref="J132:J136">IF((C132+D132-SUM(E132:H132)+I132)&gt;0,C132+D132-SUM(E132:H132)+I132,0)</f>
        <v>3.65138755707763</v>
      </c>
      <c r="K132" s="17">
        <v>4.073</v>
      </c>
      <c r="L132" s="8">
        <f aca="true" t="shared" si="19" ref="L132:L136">IF(K132&gt;J132,J132-K132,0)</f>
        <v>-0.42161244292237043</v>
      </c>
      <c r="M132" s="8">
        <f>'Conservation Data'!J131*0.5</f>
        <v>0</v>
      </c>
      <c r="N132" s="8">
        <f aca="true" t="shared" si="20" ref="N132:N136">H132*0.5</f>
        <v>0</v>
      </c>
      <c r="O132" s="9">
        <f aca="true" t="shared" si="21" ref="O132:O136">IF(J132&gt;K132,(J132-K132)*0.25,0)</f>
        <v>0</v>
      </c>
      <c r="P132" s="22">
        <f>'Proportional Share Calculation'!E132</f>
        <v>0.08781856991065398</v>
      </c>
      <c r="Q132" s="114">
        <f t="shared" si="16"/>
        <v>3.739206126988284</v>
      </c>
      <c r="R132" s="10">
        <f t="shared" si="17"/>
        <v>-0.08781856991065418</v>
      </c>
      <c r="T132" s="119"/>
      <c r="U132" s="120"/>
    </row>
    <row r="133" spans="1:21" ht="15">
      <c r="A133" s="6">
        <v>10597</v>
      </c>
      <c r="B133" s="11" t="s">
        <v>133</v>
      </c>
      <c r="C133" s="17">
        <v>13.0561703196347</v>
      </c>
      <c r="D133" s="22">
        <v>0</v>
      </c>
      <c r="E133" s="8">
        <v>0</v>
      </c>
      <c r="F133" s="9">
        <v>0</v>
      </c>
      <c r="G133" s="8">
        <v>0</v>
      </c>
      <c r="H133" s="9">
        <v>0</v>
      </c>
      <c r="I133" s="108">
        <v>0</v>
      </c>
      <c r="J133" s="24">
        <f t="shared" si="18"/>
        <v>13.0561703196347</v>
      </c>
      <c r="K133" s="17">
        <v>12.937</v>
      </c>
      <c r="L133" s="8">
        <f t="shared" si="19"/>
        <v>0</v>
      </c>
      <c r="M133" s="8">
        <f>'Conservation Data'!J132*0.5</f>
        <v>0.03697224825000001</v>
      </c>
      <c r="N133" s="8">
        <f t="shared" si="20"/>
        <v>0</v>
      </c>
      <c r="O133" s="9">
        <f t="shared" si="21"/>
        <v>0.029792579908675343</v>
      </c>
      <c r="P133" s="22">
        <f>'Proportional Share Calculation'!E133</f>
        <v>0.3127501567040799</v>
      </c>
      <c r="Q133" s="114">
        <f t="shared" si="16"/>
        <v>13.316514984862756</v>
      </c>
      <c r="R133" s="10">
        <f t="shared" si="17"/>
        <v>-0.26034466522805566</v>
      </c>
      <c r="T133" s="119"/>
      <c r="U133" s="120"/>
    </row>
    <row r="134" spans="1:21" ht="15">
      <c r="A134" s="6">
        <v>10706</v>
      </c>
      <c r="B134" s="11" t="s">
        <v>134</v>
      </c>
      <c r="C134" s="17">
        <v>16.6015743150685</v>
      </c>
      <c r="D134" s="22">
        <v>0</v>
      </c>
      <c r="E134" s="8">
        <v>0</v>
      </c>
      <c r="F134" s="9">
        <v>0</v>
      </c>
      <c r="G134" s="8">
        <v>0</v>
      </c>
      <c r="H134" s="9">
        <v>0</v>
      </c>
      <c r="I134" s="108">
        <v>0</v>
      </c>
      <c r="J134" s="24">
        <f t="shared" si="18"/>
        <v>16.6015743150685</v>
      </c>
      <c r="K134" s="17">
        <v>17.278</v>
      </c>
      <c r="L134" s="8">
        <f t="shared" si="19"/>
        <v>-0.6764256849314982</v>
      </c>
      <c r="M134" s="8">
        <f>'Conservation Data'!J133*0.5</f>
        <v>0.16925553445000002</v>
      </c>
      <c r="N134" s="8">
        <f t="shared" si="20"/>
        <v>0</v>
      </c>
      <c r="O134" s="9">
        <f t="shared" si="21"/>
        <v>0</v>
      </c>
      <c r="P134" s="22">
        <f>'Proportional Share Calculation'!E134</f>
        <v>0.4033508551413161</v>
      </c>
      <c r="Q134" s="114">
        <f t="shared" si="16"/>
        <v>17.174180704659815</v>
      </c>
      <c r="R134" s="10">
        <f t="shared" si="17"/>
        <v>-0.5726063895913143</v>
      </c>
      <c r="T134" s="119"/>
      <c r="U134" s="120"/>
    </row>
    <row r="135" spans="1:21" ht="15">
      <c r="A135" s="6">
        <v>11680</v>
      </c>
      <c r="B135" s="11" t="s">
        <v>135</v>
      </c>
      <c r="C135" s="17">
        <v>6.5893698630137</v>
      </c>
      <c r="D135" s="22">
        <v>0</v>
      </c>
      <c r="E135" s="8">
        <v>0</v>
      </c>
      <c r="F135" s="9">
        <v>0</v>
      </c>
      <c r="G135" s="8">
        <v>0</v>
      </c>
      <c r="H135" s="9">
        <v>0</v>
      </c>
      <c r="I135" s="108">
        <v>0</v>
      </c>
      <c r="J135" s="24">
        <f t="shared" si="18"/>
        <v>6.5893698630137</v>
      </c>
      <c r="K135" s="17">
        <v>6.329</v>
      </c>
      <c r="L135" s="8">
        <f t="shared" si="19"/>
        <v>0</v>
      </c>
      <c r="M135" s="8">
        <f>'Conservation Data'!J134*0.5</f>
        <v>0</v>
      </c>
      <c r="N135" s="8">
        <f t="shared" si="20"/>
        <v>0</v>
      </c>
      <c r="O135" s="9">
        <f t="shared" si="21"/>
        <v>0.06509246575342509</v>
      </c>
      <c r="P135" s="22">
        <f>'Proportional Share Calculation'!E135</f>
        <v>0.15378265041478176</v>
      </c>
      <c r="Q135" s="114">
        <f t="shared" si="16"/>
        <v>6.547875116168207</v>
      </c>
      <c r="R135" s="10">
        <f t="shared" si="17"/>
        <v>0.04149474684549315</v>
      </c>
      <c r="T135" s="119"/>
      <c r="U135" s="120"/>
    </row>
    <row r="136" spans="1:21" ht="14.5" thickBot="1">
      <c r="A136" s="7">
        <v>12026</v>
      </c>
      <c r="B136" s="11" t="s">
        <v>136</v>
      </c>
      <c r="C136" s="109">
        <v>46.6857275114155</v>
      </c>
      <c r="D136" s="110">
        <v>0</v>
      </c>
      <c r="E136" s="111">
        <v>0</v>
      </c>
      <c r="F136" s="112">
        <v>0</v>
      </c>
      <c r="G136" s="111">
        <v>0</v>
      </c>
      <c r="H136" s="112">
        <v>0</v>
      </c>
      <c r="I136" s="113">
        <v>0</v>
      </c>
      <c r="J136" s="24">
        <f t="shared" si="18"/>
        <v>46.6857275114155</v>
      </c>
      <c r="K136" s="17">
        <v>45.173</v>
      </c>
      <c r="L136" s="8">
        <f t="shared" si="19"/>
        <v>0</v>
      </c>
      <c r="M136" s="8">
        <f>'Conservation Data'!J135*0.5</f>
        <v>0.17204076247899544</v>
      </c>
      <c r="N136" s="8">
        <f t="shared" si="20"/>
        <v>0</v>
      </c>
      <c r="O136" s="9">
        <f t="shared" si="21"/>
        <v>0.3781818778538746</v>
      </c>
      <c r="P136" s="22">
        <f>'Proportional Share Calculation'!E136</f>
        <v>1.0996773038231344</v>
      </c>
      <c r="Q136" s="115">
        <f t="shared" si="16"/>
        <v>46.822899944156006</v>
      </c>
      <c r="R136" s="116">
        <f t="shared" si="17"/>
        <v>-0.13717243274050617</v>
      </c>
      <c r="T136" s="119"/>
      <c r="U136" s="120"/>
    </row>
    <row r="137" spans="2:18" ht="14.5" thickBot="1">
      <c r="B137" s="16" t="s">
        <v>137</v>
      </c>
      <c r="C137" s="18">
        <f aca="true" t="shared" si="22" ref="C137:R137">SUM(C4:C136)</f>
        <v>9941.662126027397</v>
      </c>
      <c r="D137" s="19">
        <f t="shared" si="22"/>
        <v>0</v>
      </c>
      <c r="E137" s="19">
        <f t="shared" si="22"/>
        <v>1064.403</v>
      </c>
      <c r="F137" s="20">
        <f t="shared" si="22"/>
        <v>1493.9831735159817</v>
      </c>
      <c r="G137" s="19">
        <f t="shared" si="22"/>
        <v>64.9180593607306</v>
      </c>
      <c r="H137" s="20">
        <f t="shared" si="22"/>
        <v>44.52979452054794</v>
      </c>
      <c r="I137" s="23">
        <f t="shared" si="22"/>
        <v>130.5</v>
      </c>
      <c r="J137" s="25">
        <f t="shared" si="22"/>
        <v>7457.381870319631</v>
      </c>
      <c r="K137" s="18">
        <f t="shared" si="22"/>
        <v>7245.234000000001</v>
      </c>
      <c r="L137" s="19">
        <f t="shared" si="22"/>
        <v>-483.0551956621019</v>
      </c>
      <c r="M137" s="19">
        <f t="shared" si="22"/>
        <v>121.48285630905922</v>
      </c>
      <c r="N137" s="19">
        <f t="shared" si="22"/>
        <v>22.26489726027397</v>
      </c>
      <c r="O137" s="19">
        <f t="shared" si="22"/>
        <v>173.80076649543344</v>
      </c>
      <c r="P137" s="21">
        <f t="shared" si="22"/>
        <v>170.27267559733443</v>
      </c>
      <c r="Q137" s="81">
        <f t="shared" si="22"/>
        <v>7250</v>
      </c>
      <c r="R137" s="21">
        <f t="shared" si="22"/>
        <v>207.3818703196328</v>
      </c>
    </row>
    <row r="138" ht="14.5" thickBot="1"/>
    <row r="139" spans="17:18" ht="15">
      <c r="Q139" s="58" t="s">
        <v>190</v>
      </c>
      <c r="R139" s="59">
        <f>SUMIF(R$4:R$136,"&lt;0")</f>
        <v>-188.91796407775422</v>
      </c>
    </row>
    <row r="140" spans="10:18" ht="14.5" thickBot="1">
      <c r="J140" s="9"/>
      <c r="M140" s="9"/>
      <c r="N140" s="9"/>
      <c r="Q140" s="60" t="s">
        <v>202</v>
      </c>
      <c r="R140" s="61">
        <f>SUMIF(R$4:R$136,"&gt;0")</f>
        <v>396.299834397387</v>
      </c>
    </row>
  </sheetData>
  <mergeCells count="15">
    <mergeCell ref="K1:R1"/>
    <mergeCell ref="F2:I2"/>
    <mergeCell ref="C1:J1"/>
    <mergeCell ref="C2:C3"/>
    <mergeCell ref="D2:D3"/>
    <mergeCell ref="E2:E3"/>
    <mergeCell ref="J2:J3"/>
    <mergeCell ref="P2:P3"/>
    <mergeCell ref="Q2:Q3"/>
    <mergeCell ref="R2:R3"/>
    <mergeCell ref="K2:K3"/>
    <mergeCell ref="L2:L3"/>
    <mergeCell ref="M2:M3"/>
    <mergeCell ref="N2:N3"/>
    <mergeCell ref="O2:O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6"/>
  <sheetViews>
    <sheetView zoomScale="110" zoomScaleNormal="110" workbookViewId="0" topLeftCell="A1">
      <pane xSplit="2" ySplit="2" topLeftCell="C3" activePane="bottomRight" state="frozen"/>
      <selection pane="topLeft" activeCell="AT147" sqref="AT147"/>
      <selection pane="topRight" activeCell="AT147" sqref="AT147"/>
      <selection pane="bottomLeft" activeCell="AT147" sqref="AT147"/>
      <selection pane="bottomRight" activeCell="D16" sqref="D16"/>
    </sheetView>
  </sheetViews>
  <sheetFormatPr defaultColWidth="8.57421875" defaultRowHeight="15"/>
  <cols>
    <col min="1" max="1" width="8.57421875" style="1" bestFit="1" customWidth="1"/>
    <col min="2" max="2" width="32.421875" style="1" bestFit="1" customWidth="1"/>
    <col min="3" max="8" width="9.57421875" style="1" customWidth="1"/>
    <col min="9" max="9" width="16.57421875" style="1" customWidth="1"/>
    <col min="10" max="10" width="21.57421875" style="1" bestFit="1" customWidth="1"/>
    <col min="11" max="11" width="21.57421875" style="1" customWidth="1"/>
    <col min="12" max="16384" width="8.57421875" style="1" customWidth="1"/>
  </cols>
  <sheetData>
    <row r="1" spans="1:11" ht="14.75" customHeight="1" thickBot="1">
      <c r="A1" s="181" t="s">
        <v>1</v>
      </c>
      <c r="B1" s="182"/>
      <c r="C1" s="178" t="s">
        <v>138</v>
      </c>
      <c r="D1" s="179"/>
      <c r="E1" s="179"/>
      <c r="F1" s="179"/>
      <c r="G1" s="179"/>
      <c r="H1" s="180"/>
      <c r="I1" s="84" t="s">
        <v>203</v>
      </c>
      <c r="J1" s="84"/>
      <c r="K1" s="90"/>
    </row>
    <row r="2" spans="1:11" ht="47.4" customHeight="1" thickBot="1">
      <c r="A2" s="4" t="s">
        <v>2</v>
      </c>
      <c r="B2" s="5" t="s">
        <v>3</v>
      </c>
      <c r="C2" s="105" t="s">
        <v>139</v>
      </c>
      <c r="D2" s="95" t="s">
        <v>140</v>
      </c>
      <c r="E2" s="94" t="s">
        <v>141</v>
      </c>
      <c r="F2" s="95" t="s">
        <v>142</v>
      </c>
      <c r="G2" s="95" t="s">
        <v>143</v>
      </c>
      <c r="H2" s="94" t="s">
        <v>144</v>
      </c>
      <c r="I2" s="85" t="s">
        <v>207</v>
      </c>
      <c r="J2" s="85" t="s">
        <v>208</v>
      </c>
      <c r="K2" s="91"/>
    </row>
    <row r="3" spans="1:11" ht="14.5">
      <c r="A3" s="6">
        <v>10015</v>
      </c>
      <c r="B3" s="11" t="s">
        <v>4</v>
      </c>
      <c r="C3" s="100">
        <v>0</v>
      </c>
      <c r="D3" s="106">
        <v>0</v>
      </c>
      <c r="E3" s="99">
        <v>0</v>
      </c>
      <c r="F3" s="106">
        <v>0</v>
      </c>
      <c r="G3" s="106">
        <v>0</v>
      </c>
      <c r="H3" s="101">
        <v>0</v>
      </c>
      <c r="I3" s="93"/>
      <c r="J3" s="82">
        <f aca="true" t="shared" si="0" ref="J3:J66">SUM(C3:I3)</f>
        <v>0</v>
      </c>
      <c r="K3" s="88"/>
    </row>
    <row r="4" spans="1:11" ht="14.5">
      <c r="A4" s="6">
        <v>10024</v>
      </c>
      <c r="B4" s="11" t="s">
        <v>5</v>
      </c>
      <c r="C4" s="100">
        <v>2.2945661888000015</v>
      </c>
      <c r="D4" s="106">
        <v>0.06695694950000003</v>
      </c>
      <c r="E4" s="99">
        <v>0.15217125530000006</v>
      </c>
      <c r="F4" s="106">
        <v>0.3099899632</v>
      </c>
      <c r="G4" s="106">
        <v>0.026719646</v>
      </c>
      <c r="H4" s="101">
        <v>0</v>
      </c>
      <c r="I4" s="93"/>
      <c r="J4" s="82">
        <f t="shared" si="0"/>
        <v>2.8504040028000017</v>
      </c>
      <c r="K4" s="88"/>
    </row>
    <row r="5" spans="1:11" ht="14.5">
      <c r="A5" s="6">
        <v>10025</v>
      </c>
      <c r="B5" s="11" t="s">
        <v>6</v>
      </c>
      <c r="C5" s="100">
        <v>0.014860709500000001</v>
      </c>
      <c r="D5" s="106">
        <v>0.008123901000000003</v>
      </c>
      <c r="E5" s="99">
        <v>0.03869780880000001</v>
      </c>
      <c r="F5" s="106">
        <v>0.4842065852999998</v>
      </c>
      <c r="G5" s="106">
        <v>0.047757244500000004</v>
      </c>
      <c r="H5" s="101">
        <v>0.5348092498383561</v>
      </c>
      <c r="I5" s="93"/>
      <c r="J5" s="82">
        <f t="shared" si="0"/>
        <v>1.1284554989383557</v>
      </c>
      <c r="K5" s="88"/>
    </row>
    <row r="6" spans="1:11" ht="14.5">
      <c r="A6" s="6">
        <v>10027</v>
      </c>
      <c r="B6" s="11" t="s">
        <v>7</v>
      </c>
      <c r="C6" s="100">
        <v>0.0062270604</v>
      </c>
      <c r="D6" s="106">
        <v>0</v>
      </c>
      <c r="E6" s="99">
        <v>0</v>
      </c>
      <c r="F6" s="106">
        <v>0</v>
      </c>
      <c r="G6" s="106">
        <v>0</v>
      </c>
      <c r="H6" s="101">
        <v>0.04378558789954338</v>
      </c>
      <c r="I6" s="93"/>
      <c r="J6" s="82">
        <f t="shared" si="0"/>
        <v>0.050012648299543376</v>
      </c>
      <c r="K6" s="88"/>
    </row>
    <row r="7" spans="1:11" ht="15">
      <c r="A7" s="6">
        <v>10029</v>
      </c>
      <c r="B7" s="11" t="s">
        <v>8</v>
      </c>
      <c r="C7" s="100">
        <v>0</v>
      </c>
      <c r="D7" s="106">
        <v>0</v>
      </c>
      <c r="E7" s="99">
        <v>0</v>
      </c>
      <c r="F7" s="106">
        <v>0</v>
      </c>
      <c r="G7" s="106">
        <v>0</v>
      </c>
      <c r="H7" s="101">
        <v>0</v>
      </c>
      <c r="I7" s="93"/>
      <c r="J7" s="82">
        <f t="shared" si="0"/>
        <v>0</v>
      </c>
      <c r="K7" s="92"/>
    </row>
    <row r="8" spans="1:11" ht="15">
      <c r="A8" s="6">
        <v>10044</v>
      </c>
      <c r="B8" s="11" t="s">
        <v>9</v>
      </c>
      <c r="C8" s="100">
        <v>0</v>
      </c>
      <c r="D8" s="106">
        <v>0</v>
      </c>
      <c r="E8" s="99">
        <v>0</v>
      </c>
      <c r="F8" s="106">
        <v>0</v>
      </c>
      <c r="G8" s="106">
        <v>0</v>
      </c>
      <c r="H8" s="101">
        <v>0</v>
      </c>
      <c r="I8" s="93"/>
      <c r="J8" s="82">
        <f t="shared" si="0"/>
        <v>0</v>
      </c>
      <c r="K8" s="92"/>
    </row>
    <row r="9" spans="1:11" ht="15">
      <c r="A9" s="6">
        <v>10046</v>
      </c>
      <c r="B9" s="11" t="s">
        <v>10</v>
      </c>
      <c r="C9" s="100">
        <v>0.011906276255707763</v>
      </c>
      <c r="D9" s="106">
        <v>0.0508454200913242</v>
      </c>
      <c r="E9" s="99">
        <v>0</v>
      </c>
      <c r="F9" s="106">
        <v>0.08530746232876713</v>
      </c>
      <c r="G9" s="106">
        <v>0.14510368093607304</v>
      </c>
      <c r="H9" s="101">
        <v>0.005853254566210046</v>
      </c>
      <c r="I9" s="93"/>
      <c r="J9" s="82">
        <f t="shared" si="0"/>
        <v>0.2990160941780822</v>
      </c>
      <c r="K9" s="92"/>
    </row>
    <row r="10" spans="1:11" ht="15">
      <c r="A10" s="6">
        <v>10047</v>
      </c>
      <c r="B10" s="11" t="s">
        <v>11</v>
      </c>
      <c r="C10" s="100">
        <v>0</v>
      </c>
      <c r="D10" s="106">
        <v>0</v>
      </c>
      <c r="E10" s="99">
        <v>0.0021164313</v>
      </c>
      <c r="F10" s="106">
        <v>0.0765118206</v>
      </c>
      <c r="G10" s="106">
        <v>0.06893371779999996</v>
      </c>
      <c r="H10" s="101">
        <v>0</v>
      </c>
      <c r="I10" s="93"/>
      <c r="J10" s="82">
        <f t="shared" si="0"/>
        <v>0.14756196969999996</v>
      </c>
      <c r="K10" s="92"/>
    </row>
    <row r="11" spans="1:11" ht="15">
      <c r="A11" s="6">
        <v>10055</v>
      </c>
      <c r="B11" s="11" t="s">
        <v>12</v>
      </c>
      <c r="C11" s="100">
        <v>0</v>
      </c>
      <c r="D11" s="106">
        <v>0</v>
      </c>
      <c r="E11" s="99">
        <v>0</v>
      </c>
      <c r="F11" s="106">
        <v>0</v>
      </c>
      <c r="G11" s="106">
        <v>0</v>
      </c>
      <c r="H11" s="101">
        <v>0</v>
      </c>
      <c r="I11" s="93"/>
      <c r="J11" s="82">
        <f t="shared" si="0"/>
        <v>0</v>
      </c>
      <c r="K11" s="92"/>
    </row>
    <row r="12" spans="1:11" ht="15">
      <c r="A12" s="6">
        <v>10057</v>
      </c>
      <c r="B12" s="11" t="s">
        <v>13</v>
      </c>
      <c r="C12" s="100">
        <v>0</v>
      </c>
      <c r="D12" s="106">
        <v>0</v>
      </c>
      <c r="E12" s="99">
        <v>0</v>
      </c>
      <c r="F12" s="106">
        <v>0</v>
      </c>
      <c r="G12" s="106">
        <v>0</v>
      </c>
      <c r="H12" s="101">
        <v>0</v>
      </c>
      <c r="I12" s="93"/>
      <c r="J12" s="82">
        <f t="shared" si="0"/>
        <v>0</v>
      </c>
      <c r="K12" s="92"/>
    </row>
    <row r="13" spans="1:11" ht="15">
      <c r="A13" s="6">
        <v>10059</v>
      </c>
      <c r="B13" s="11" t="s">
        <v>14</v>
      </c>
      <c r="C13" s="100">
        <v>0</v>
      </c>
      <c r="D13" s="106">
        <v>0</v>
      </c>
      <c r="E13" s="99">
        <v>0</v>
      </c>
      <c r="F13" s="106">
        <v>0</v>
      </c>
      <c r="G13" s="106">
        <v>0</v>
      </c>
      <c r="H13" s="101">
        <v>0</v>
      </c>
      <c r="I13" s="93"/>
      <c r="J13" s="82">
        <f t="shared" si="0"/>
        <v>0</v>
      </c>
      <c r="K13" s="92"/>
    </row>
    <row r="14" spans="1:11" ht="15">
      <c r="A14" s="6">
        <v>10061</v>
      </c>
      <c r="B14" s="11" t="s">
        <v>15</v>
      </c>
      <c r="C14" s="100">
        <v>0</v>
      </c>
      <c r="D14" s="106">
        <v>0</v>
      </c>
      <c r="E14" s="99">
        <v>0</v>
      </c>
      <c r="F14" s="106">
        <v>0</v>
      </c>
      <c r="G14" s="106">
        <v>0</v>
      </c>
      <c r="H14" s="101">
        <v>0</v>
      </c>
      <c r="I14" s="93"/>
      <c r="J14" s="82">
        <f t="shared" si="0"/>
        <v>0</v>
      </c>
      <c r="K14" s="92"/>
    </row>
    <row r="15" spans="1:11" ht="15">
      <c r="A15" s="6">
        <v>10062</v>
      </c>
      <c r="B15" s="11" t="s">
        <v>16</v>
      </c>
      <c r="C15" s="100">
        <v>0</v>
      </c>
      <c r="D15" s="106">
        <v>0</v>
      </c>
      <c r="E15" s="99">
        <v>0</v>
      </c>
      <c r="F15" s="106">
        <v>0</v>
      </c>
      <c r="G15" s="106">
        <v>0</v>
      </c>
      <c r="H15" s="101">
        <v>0.0785772134703196</v>
      </c>
      <c r="I15" s="93"/>
      <c r="J15" s="82">
        <f t="shared" si="0"/>
        <v>0.0785772134703196</v>
      </c>
      <c r="K15" s="92"/>
    </row>
    <row r="16" spans="1:11" ht="15">
      <c r="A16" s="6">
        <v>10064</v>
      </c>
      <c r="B16" s="11" t="s">
        <v>17</v>
      </c>
      <c r="C16" s="100">
        <v>0</v>
      </c>
      <c r="D16" s="106">
        <v>0</v>
      </c>
      <c r="E16" s="99">
        <v>0</v>
      </c>
      <c r="F16" s="106">
        <v>0</v>
      </c>
      <c r="G16" s="106">
        <v>0</v>
      </c>
      <c r="H16" s="101">
        <v>0</v>
      </c>
      <c r="I16" s="93"/>
      <c r="J16" s="82">
        <f t="shared" si="0"/>
        <v>0</v>
      </c>
      <c r="K16" s="92"/>
    </row>
    <row r="17" spans="1:11" ht="15">
      <c r="A17" s="6">
        <v>10065</v>
      </c>
      <c r="B17" s="11" t="s">
        <v>18</v>
      </c>
      <c r="C17" s="100">
        <v>0</v>
      </c>
      <c r="D17" s="106">
        <v>0</v>
      </c>
      <c r="E17" s="99">
        <v>0</v>
      </c>
      <c r="F17" s="106">
        <v>0</v>
      </c>
      <c r="G17" s="106">
        <v>0</v>
      </c>
      <c r="H17" s="101">
        <v>0</v>
      </c>
      <c r="I17" s="93"/>
      <c r="J17" s="82">
        <f t="shared" si="0"/>
        <v>0</v>
      </c>
      <c r="K17" s="92"/>
    </row>
    <row r="18" spans="1:11" ht="15">
      <c r="A18" s="6">
        <v>10066</v>
      </c>
      <c r="B18" s="11" t="s">
        <v>19</v>
      </c>
      <c r="C18" s="100">
        <v>0</v>
      </c>
      <c r="D18" s="106">
        <v>0</v>
      </c>
      <c r="E18" s="99">
        <v>0</v>
      </c>
      <c r="F18" s="106">
        <v>0</v>
      </c>
      <c r="G18" s="106">
        <v>0.044079719</v>
      </c>
      <c r="H18" s="101">
        <v>0</v>
      </c>
      <c r="I18" s="93"/>
      <c r="J18" s="82">
        <f t="shared" si="0"/>
        <v>0.044079719</v>
      </c>
      <c r="K18" s="92"/>
    </row>
    <row r="19" spans="1:11" ht="15">
      <c r="A19" s="6">
        <v>10067</v>
      </c>
      <c r="B19" s="11" t="s">
        <v>20</v>
      </c>
      <c r="C19" s="100">
        <v>0</v>
      </c>
      <c r="D19" s="106">
        <v>0.007580330600000001</v>
      </c>
      <c r="E19" s="99">
        <v>0.0002879326</v>
      </c>
      <c r="F19" s="106">
        <v>0</v>
      </c>
      <c r="G19" s="106">
        <v>0</v>
      </c>
      <c r="H19" s="101">
        <v>0</v>
      </c>
      <c r="I19" s="93"/>
      <c r="J19" s="82">
        <f t="shared" si="0"/>
        <v>0.007868263200000001</v>
      </c>
      <c r="K19" s="92"/>
    </row>
    <row r="20" spans="1:11" ht="15">
      <c r="A20" s="6">
        <v>10068</v>
      </c>
      <c r="B20" s="11" t="s">
        <v>21</v>
      </c>
      <c r="C20" s="100">
        <v>0</v>
      </c>
      <c r="D20" s="106">
        <v>0</v>
      </c>
      <c r="E20" s="99">
        <v>0</v>
      </c>
      <c r="F20" s="106">
        <v>0</v>
      </c>
      <c r="G20" s="106">
        <v>0</v>
      </c>
      <c r="H20" s="101">
        <v>0</v>
      </c>
      <c r="I20" s="93"/>
      <c r="J20" s="82">
        <f t="shared" si="0"/>
        <v>0</v>
      </c>
      <c r="K20" s="92"/>
    </row>
    <row r="21" spans="1:11" ht="15">
      <c r="A21" s="6">
        <v>10070</v>
      </c>
      <c r="B21" s="11" t="s">
        <v>22</v>
      </c>
      <c r="C21" s="100">
        <v>0</v>
      </c>
      <c r="D21" s="106">
        <v>0</v>
      </c>
      <c r="E21" s="99">
        <v>0</v>
      </c>
      <c r="F21" s="106">
        <v>0</v>
      </c>
      <c r="G21" s="106">
        <v>0</v>
      </c>
      <c r="H21" s="101">
        <v>0</v>
      </c>
      <c r="I21" s="93"/>
      <c r="J21" s="82">
        <f t="shared" si="0"/>
        <v>0</v>
      </c>
      <c r="K21" s="92"/>
    </row>
    <row r="22" spans="1:11" ht="15">
      <c r="A22" s="6">
        <v>10071</v>
      </c>
      <c r="B22" s="11" t="s">
        <v>23</v>
      </c>
      <c r="C22" s="100">
        <v>0</v>
      </c>
      <c r="D22" s="106">
        <v>0</v>
      </c>
      <c r="E22" s="99">
        <v>0</v>
      </c>
      <c r="F22" s="106">
        <v>0</v>
      </c>
      <c r="G22" s="106">
        <v>0</v>
      </c>
      <c r="H22" s="101">
        <v>0</v>
      </c>
      <c r="I22" s="93"/>
      <c r="J22" s="82">
        <f t="shared" si="0"/>
        <v>0</v>
      </c>
      <c r="K22" s="92"/>
    </row>
    <row r="23" spans="1:11" ht="15">
      <c r="A23" s="6">
        <v>10072</v>
      </c>
      <c r="B23" s="11" t="s">
        <v>24</v>
      </c>
      <c r="C23" s="100">
        <v>0</v>
      </c>
      <c r="D23" s="106">
        <v>0.0049275696</v>
      </c>
      <c r="E23" s="99">
        <v>0.1590573584</v>
      </c>
      <c r="F23" s="106">
        <v>0</v>
      </c>
      <c r="G23" s="106">
        <v>0.002451308800000001</v>
      </c>
      <c r="H23" s="101">
        <v>0</v>
      </c>
      <c r="I23" s="93"/>
      <c r="J23" s="82">
        <f t="shared" si="0"/>
        <v>0.16643623679999997</v>
      </c>
      <c r="K23" s="92"/>
    </row>
    <row r="24" spans="1:11" ht="15">
      <c r="A24" s="6">
        <v>10074</v>
      </c>
      <c r="B24" s="11" t="s">
        <v>25</v>
      </c>
      <c r="C24" s="100">
        <v>0</v>
      </c>
      <c r="D24" s="106">
        <v>0.0010387738</v>
      </c>
      <c r="E24" s="99">
        <v>0</v>
      </c>
      <c r="F24" s="106">
        <v>0.0772502734</v>
      </c>
      <c r="G24" s="106">
        <v>0.028374494299999997</v>
      </c>
      <c r="H24" s="101">
        <v>0.00983663984018265</v>
      </c>
      <c r="I24" s="93"/>
      <c r="J24" s="82">
        <f t="shared" si="0"/>
        <v>0.11650018134018265</v>
      </c>
      <c r="K24" s="92"/>
    </row>
    <row r="25" spans="1:11" ht="15">
      <c r="A25" s="6">
        <v>10076</v>
      </c>
      <c r="B25" s="11" t="s">
        <v>26</v>
      </c>
      <c r="C25" s="100">
        <v>0</v>
      </c>
      <c r="D25" s="106">
        <v>0</v>
      </c>
      <c r="E25" s="99">
        <v>0</v>
      </c>
      <c r="F25" s="106">
        <v>0.0061899223</v>
      </c>
      <c r="G25" s="106">
        <v>0</v>
      </c>
      <c r="H25" s="101">
        <v>0</v>
      </c>
      <c r="I25" s="93"/>
      <c r="J25" s="82">
        <f t="shared" si="0"/>
        <v>0.0061899223</v>
      </c>
      <c r="K25" s="92"/>
    </row>
    <row r="26" spans="1:11" ht="15">
      <c r="A26" s="6">
        <v>10078</v>
      </c>
      <c r="B26" s="11" t="s">
        <v>27</v>
      </c>
      <c r="C26" s="100">
        <v>0.0007909817</v>
      </c>
      <c r="D26" s="106">
        <v>0</v>
      </c>
      <c r="E26" s="99">
        <v>0.0004653636</v>
      </c>
      <c r="F26" s="106">
        <v>0</v>
      </c>
      <c r="G26" s="106">
        <v>0</v>
      </c>
      <c r="H26" s="101">
        <v>0</v>
      </c>
      <c r="I26" s="93"/>
      <c r="J26" s="82">
        <f t="shared" si="0"/>
        <v>0.0012563453</v>
      </c>
      <c r="K26" s="92"/>
    </row>
    <row r="27" spans="1:11" ht="15">
      <c r="A27" s="6">
        <v>10079</v>
      </c>
      <c r="B27" s="11" t="s">
        <v>28</v>
      </c>
      <c r="C27" s="100">
        <v>0</v>
      </c>
      <c r="D27" s="106">
        <v>0</v>
      </c>
      <c r="E27" s="99">
        <v>0</v>
      </c>
      <c r="F27" s="106">
        <v>0</v>
      </c>
      <c r="G27" s="106">
        <v>0</v>
      </c>
      <c r="H27" s="101">
        <v>0</v>
      </c>
      <c r="I27" s="93"/>
      <c r="J27" s="82">
        <f t="shared" si="0"/>
        <v>0</v>
      </c>
      <c r="K27" s="92"/>
    </row>
    <row r="28" spans="1:11" ht="15">
      <c r="A28" s="6">
        <v>10080</v>
      </c>
      <c r="B28" s="11" t="s">
        <v>29</v>
      </c>
      <c r="C28" s="100">
        <v>0</v>
      </c>
      <c r="D28" s="106">
        <v>0</v>
      </c>
      <c r="E28" s="99">
        <v>0</v>
      </c>
      <c r="F28" s="106">
        <v>0</v>
      </c>
      <c r="G28" s="106">
        <v>0</v>
      </c>
      <c r="H28" s="101">
        <v>0</v>
      </c>
      <c r="I28" s="93"/>
      <c r="J28" s="82">
        <f t="shared" si="0"/>
        <v>0</v>
      </c>
      <c r="K28" s="92"/>
    </row>
    <row r="29" spans="1:11" ht="15">
      <c r="A29" s="6">
        <v>10081</v>
      </c>
      <c r="B29" s="11" t="s">
        <v>30</v>
      </c>
      <c r="C29" s="100">
        <v>0</v>
      </c>
      <c r="D29" s="106">
        <v>0.0008140980000000001</v>
      </c>
      <c r="E29" s="99">
        <v>0.0001846769</v>
      </c>
      <c r="F29" s="106">
        <v>0.0014303309000000001</v>
      </c>
      <c r="G29" s="106">
        <v>0.0096690753</v>
      </c>
      <c r="H29" s="101">
        <v>0</v>
      </c>
      <c r="I29" s="93"/>
      <c r="J29" s="82">
        <f t="shared" si="0"/>
        <v>0.0120981811</v>
      </c>
      <c r="K29" s="92"/>
    </row>
    <row r="30" spans="1:11" ht="15">
      <c r="A30" s="6">
        <v>10082</v>
      </c>
      <c r="B30" s="11" t="s">
        <v>31</v>
      </c>
      <c r="C30" s="100">
        <v>0</v>
      </c>
      <c r="D30" s="106">
        <v>0</v>
      </c>
      <c r="E30" s="99">
        <v>0</v>
      </c>
      <c r="F30" s="106">
        <v>0</v>
      </c>
      <c r="G30" s="106">
        <v>0</v>
      </c>
      <c r="H30" s="101">
        <v>0</v>
      </c>
      <c r="I30" s="93"/>
      <c r="J30" s="82">
        <f t="shared" si="0"/>
        <v>0</v>
      </c>
      <c r="K30" s="92"/>
    </row>
    <row r="31" spans="1:11" ht="15">
      <c r="A31" s="6">
        <v>10083</v>
      </c>
      <c r="B31" s="11" t="s">
        <v>32</v>
      </c>
      <c r="C31" s="100">
        <v>0.0022580178000000005</v>
      </c>
      <c r="D31" s="106">
        <v>0</v>
      </c>
      <c r="E31" s="99">
        <v>0.006514703</v>
      </c>
      <c r="F31" s="106">
        <v>0.0257943606</v>
      </c>
      <c r="G31" s="106">
        <v>0</v>
      </c>
      <c r="H31" s="101">
        <v>0</v>
      </c>
      <c r="I31" s="93"/>
      <c r="J31" s="82">
        <f t="shared" si="0"/>
        <v>0.034567081400000005</v>
      </c>
      <c r="K31" s="92"/>
    </row>
    <row r="32" spans="1:11" ht="15">
      <c r="A32" s="6">
        <v>10086</v>
      </c>
      <c r="B32" s="11" t="s">
        <v>33</v>
      </c>
      <c r="C32" s="100">
        <v>0</v>
      </c>
      <c r="D32" s="106">
        <v>0</v>
      </c>
      <c r="E32" s="99">
        <v>0</v>
      </c>
      <c r="F32" s="106">
        <v>0</v>
      </c>
      <c r="G32" s="106">
        <v>0</v>
      </c>
      <c r="H32" s="101">
        <v>0</v>
      </c>
      <c r="I32" s="93"/>
      <c r="J32" s="82">
        <f t="shared" si="0"/>
        <v>0</v>
      </c>
      <c r="K32" s="92"/>
    </row>
    <row r="33" spans="1:11" ht="15">
      <c r="A33" s="6">
        <v>10087</v>
      </c>
      <c r="B33" s="11" t="s">
        <v>34</v>
      </c>
      <c r="C33" s="100">
        <v>0</v>
      </c>
      <c r="D33" s="106">
        <v>1.1E-09</v>
      </c>
      <c r="E33" s="99">
        <v>0</v>
      </c>
      <c r="F33" s="106">
        <v>0</v>
      </c>
      <c r="G33" s="106">
        <v>0</v>
      </c>
      <c r="H33" s="101">
        <v>0</v>
      </c>
      <c r="I33" s="93"/>
      <c r="J33" s="82">
        <f t="shared" si="0"/>
        <v>1.1E-09</v>
      </c>
      <c r="K33" s="92"/>
    </row>
    <row r="34" spans="1:11" ht="15">
      <c r="A34" s="6">
        <v>10089</v>
      </c>
      <c r="B34" s="11" t="s">
        <v>35</v>
      </c>
      <c r="C34" s="100">
        <v>0.027741780499999997</v>
      </c>
      <c r="D34" s="106">
        <v>0</v>
      </c>
      <c r="E34" s="99">
        <v>0</v>
      </c>
      <c r="F34" s="106">
        <v>1.2091126903000002</v>
      </c>
      <c r="G34" s="106">
        <v>0</v>
      </c>
      <c r="H34" s="101">
        <v>0.00325099429223744</v>
      </c>
      <c r="I34" s="93"/>
      <c r="J34" s="82">
        <f t="shared" si="0"/>
        <v>1.2401054650922376</v>
      </c>
      <c r="K34" s="92"/>
    </row>
    <row r="35" spans="1:11" ht="15">
      <c r="A35" s="6">
        <v>10091</v>
      </c>
      <c r="B35" s="11" t="s">
        <v>36</v>
      </c>
      <c r="C35" s="100">
        <v>0.013209488999999996</v>
      </c>
      <c r="D35" s="106">
        <v>0</v>
      </c>
      <c r="E35" s="99">
        <v>0</v>
      </c>
      <c r="F35" s="106">
        <v>0</v>
      </c>
      <c r="G35" s="106">
        <v>0.0004165388</v>
      </c>
      <c r="H35" s="101">
        <v>0</v>
      </c>
      <c r="I35" s="93"/>
      <c r="J35" s="82">
        <f t="shared" si="0"/>
        <v>0.013626027799999996</v>
      </c>
      <c r="K35" s="92"/>
    </row>
    <row r="36" spans="1:11" ht="15">
      <c r="A36" s="6">
        <v>10094</v>
      </c>
      <c r="B36" s="11" t="s">
        <v>37</v>
      </c>
      <c r="C36" s="100">
        <v>0</v>
      </c>
      <c r="D36" s="106">
        <v>0</v>
      </c>
      <c r="E36" s="99">
        <v>0</v>
      </c>
      <c r="F36" s="106">
        <v>0</v>
      </c>
      <c r="G36" s="106">
        <v>0</v>
      </c>
      <c r="H36" s="101">
        <v>0</v>
      </c>
      <c r="I36" s="93"/>
      <c r="J36" s="82">
        <f t="shared" si="0"/>
        <v>0</v>
      </c>
      <c r="K36" s="92"/>
    </row>
    <row r="37" spans="1:11" ht="15">
      <c r="A37" s="6">
        <v>10095</v>
      </c>
      <c r="B37" s="11" t="s">
        <v>38</v>
      </c>
      <c r="C37" s="100">
        <v>0</v>
      </c>
      <c r="D37" s="106">
        <v>0</v>
      </c>
      <c r="E37" s="99">
        <v>0</v>
      </c>
      <c r="F37" s="106">
        <v>0</v>
      </c>
      <c r="G37" s="106">
        <v>0</v>
      </c>
      <c r="H37" s="101">
        <v>0</v>
      </c>
      <c r="I37" s="93"/>
      <c r="J37" s="82">
        <f t="shared" si="0"/>
        <v>0</v>
      </c>
      <c r="K37" s="92"/>
    </row>
    <row r="38" spans="1:11" ht="15">
      <c r="A38" s="6">
        <v>10097</v>
      </c>
      <c r="B38" s="11" t="s">
        <v>39</v>
      </c>
      <c r="C38" s="100">
        <v>0</v>
      </c>
      <c r="D38" s="106">
        <v>0</v>
      </c>
      <c r="E38" s="99">
        <v>0</v>
      </c>
      <c r="F38" s="106">
        <v>0</v>
      </c>
      <c r="G38" s="106">
        <v>0</v>
      </c>
      <c r="H38" s="101">
        <v>0</v>
      </c>
      <c r="I38" s="93"/>
      <c r="J38" s="82">
        <f t="shared" si="0"/>
        <v>0</v>
      </c>
      <c r="K38" s="92"/>
    </row>
    <row r="39" spans="1:11" ht="15">
      <c r="A39" s="6">
        <v>10101</v>
      </c>
      <c r="B39" s="11" t="s">
        <v>40</v>
      </c>
      <c r="C39" s="100">
        <v>0.5534316970000001</v>
      </c>
      <c r="D39" s="106">
        <v>0.7181860704999998</v>
      </c>
      <c r="E39" s="99">
        <v>0.34166674350000015</v>
      </c>
      <c r="F39" s="106">
        <v>0.4897394294000001</v>
      </c>
      <c r="G39" s="106">
        <v>0.12086304520000002</v>
      </c>
      <c r="H39" s="101">
        <v>0.1888490577990867</v>
      </c>
      <c r="I39" s="93"/>
      <c r="J39" s="82">
        <f t="shared" si="0"/>
        <v>2.412736043399087</v>
      </c>
      <c r="K39" s="92"/>
    </row>
    <row r="40" spans="1:10" ht="15">
      <c r="A40" s="6">
        <v>10103</v>
      </c>
      <c r="B40" s="11" t="s">
        <v>41</v>
      </c>
      <c r="C40" s="100">
        <v>5.8279829758999915</v>
      </c>
      <c r="D40" s="106">
        <v>5.7230845101000085</v>
      </c>
      <c r="E40" s="99">
        <v>9.949050544200011</v>
      </c>
      <c r="F40" s="106">
        <v>8.920418275899987</v>
      </c>
      <c r="G40" s="106">
        <v>4.644185768700003</v>
      </c>
      <c r="H40" s="101">
        <v>4.904123589497713</v>
      </c>
      <c r="I40" s="3">
        <v>9.1631</v>
      </c>
      <c r="J40" s="82">
        <f t="shared" si="0"/>
        <v>49.13194566429772</v>
      </c>
    </row>
    <row r="41" spans="1:11" ht="15">
      <c r="A41" s="6">
        <v>10105</v>
      </c>
      <c r="B41" s="11" t="s">
        <v>42</v>
      </c>
      <c r="C41" s="100">
        <v>0</v>
      </c>
      <c r="D41" s="106">
        <v>0</v>
      </c>
      <c r="E41" s="99">
        <v>0</v>
      </c>
      <c r="F41" s="106">
        <v>0</v>
      </c>
      <c r="G41" s="106">
        <v>0</v>
      </c>
      <c r="H41" s="101">
        <v>0</v>
      </c>
      <c r="I41" s="93"/>
      <c r="J41" s="82">
        <f t="shared" si="0"/>
        <v>0</v>
      </c>
      <c r="K41" s="92"/>
    </row>
    <row r="42" spans="1:11" ht="14.5">
      <c r="A42" s="6">
        <v>10106</v>
      </c>
      <c r="B42" s="11" t="s">
        <v>43</v>
      </c>
      <c r="C42" s="100">
        <v>0</v>
      </c>
      <c r="D42" s="106">
        <v>0</v>
      </c>
      <c r="E42" s="99">
        <v>0</v>
      </c>
      <c r="F42" s="106">
        <v>0</v>
      </c>
      <c r="G42" s="106">
        <v>0</v>
      </c>
      <c r="H42" s="101">
        <v>0</v>
      </c>
      <c r="I42" s="93"/>
      <c r="J42" s="82">
        <f t="shared" si="0"/>
        <v>0</v>
      </c>
      <c r="K42" s="89"/>
    </row>
    <row r="43" spans="1:11" ht="15">
      <c r="A43" s="6">
        <v>10109</v>
      </c>
      <c r="B43" s="11" t="s">
        <v>44</v>
      </c>
      <c r="C43" s="100">
        <v>0</v>
      </c>
      <c r="D43" s="106">
        <v>0</v>
      </c>
      <c r="E43" s="99">
        <v>0</v>
      </c>
      <c r="F43" s="106">
        <v>0.0357776484</v>
      </c>
      <c r="G43" s="106">
        <v>0</v>
      </c>
      <c r="H43" s="101">
        <v>0</v>
      </c>
      <c r="I43" s="93"/>
      <c r="J43" s="82">
        <f t="shared" si="0"/>
        <v>0.0357776484</v>
      </c>
      <c r="K43" s="92"/>
    </row>
    <row r="44" spans="1:11" ht="15">
      <c r="A44" s="6">
        <v>10111</v>
      </c>
      <c r="B44" s="11" t="s">
        <v>45</v>
      </c>
      <c r="C44" s="100">
        <v>0</v>
      </c>
      <c r="D44" s="106">
        <v>0</v>
      </c>
      <c r="E44" s="99">
        <v>0</v>
      </c>
      <c r="F44" s="106">
        <v>0</v>
      </c>
      <c r="G44" s="106">
        <v>0</v>
      </c>
      <c r="H44" s="101">
        <v>0</v>
      </c>
      <c r="I44" s="93"/>
      <c r="J44" s="82">
        <f t="shared" si="0"/>
        <v>0</v>
      </c>
      <c r="K44" s="92"/>
    </row>
    <row r="45" spans="1:11" ht="15">
      <c r="A45" s="6">
        <v>10112</v>
      </c>
      <c r="B45" s="11" t="s">
        <v>46</v>
      </c>
      <c r="C45" s="100">
        <v>0.8562437223</v>
      </c>
      <c r="D45" s="106">
        <v>3.4E-09</v>
      </c>
      <c r="E45" s="99">
        <v>0.0372431578</v>
      </c>
      <c r="F45" s="106">
        <v>0.0389130284</v>
      </c>
      <c r="G45" s="106">
        <v>3.72224E-05</v>
      </c>
      <c r="H45" s="101">
        <v>1.1E-09</v>
      </c>
      <c r="I45" s="93"/>
      <c r="J45" s="82">
        <f t="shared" si="0"/>
        <v>0.9324371354</v>
      </c>
      <c r="K45" s="92"/>
    </row>
    <row r="46" spans="1:11" ht="15">
      <c r="A46" s="6">
        <v>10113</v>
      </c>
      <c r="B46" s="11" t="s">
        <v>47</v>
      </c>
      <c r="C46" s="100">
        <v>0</v>
      </c>
      <c r="D46" s="106">
        <v>0</v>
      </c>
      <c r="E46" s="99">
        <v>0</v>
      </c>
      <c r="F46" s="106">
        <v>0.0021532859999999995</v>
      </c>
      <c r="G46" s="106">
        <v>0.0317001689</v>
      </c>
      <c r="H46" s="101">
        <v>0</v>
      </c>
      <c r="I46" s="93"/>
      <c r="J46" s="82">
        <f t="shared" si="0"/>
        <v>0.033853454899999996</v>
      </c>
      <c r="K46" s="92"/>
    </row>
    <row r="47" spans="1:11" ht="15">
      <c r="A47" s="6">
        <v>10116</v>
      </c>
      <c r="B47" s="11" t="s">
        <v>48</v>
      </c>
      <c r="C47" s="100">
        <v>0.0029799509</v>
      </c>
      <c r="D47" s="106">
        <v>0</v>
      </c>
      <c r="E47" s="99">
        <v>0.0015446568</v>
      </c>
      <c r="F47" s="106">
        <v>0.0005484406</v>
      </c>
      <c r="G47" s="106">
        <v>0</v>
      </c>
      <c r="H47" s="101">
        <v>0</v>
      </c>
      <c r="I47" s="93"/>
      <c r="J47" s="82">
        <f t="shared" si="0"/>
        <v>0.005073048300000001</v>
      </c>
      <c r="K47" s="92"/>
    </row>
    <row r="48" spans="1:11" ht="15">
      <c r="A48" s="6">
        <v>10118</v>
      </c>
      <c r="B48" s="11" t="s">
        <v>49</v>
      </c>
      <c r="C48" s="100">
        <v>0</v>
      </c>
      <c r="D48" s="106">
        <v>0.049941270616438355</v>
      </c>
      <c r="E48" s="99">
        <v>0.012254106164383561</v>
      </c>
      <c r="F48" s="106">
        <v>0.11033800837899543</v>
      </c>
      <c r="G48" s="106">
        <v>0.21472208269406393</v>
      </c>
      <c r="H48" s="101">
        <v>0</v>
      </c>
      <c r="I48" s="93"/>
      <c r="J48" s="82">
        <f t="shared" si="0"/>
        <v>0.3872554678538813</v>
      </c>
      <c r="K48" s="92"/>
    </row>
    <row r="49" spans="1:11" ht="15">
      <c r="A49" s="6">
        <v>10121</v>
      </c>
      <c r="B49" s="11" t="s">
        <v>50</v>
      </c>
      <c r="C49" s="100">
        <v>0</v>
      </c>
      <c r="D49" s="106">
        <v>0</v>
      </c>
      <c r="E49" s="99">
        <v>0</v>
      </c>
      <c r="F49" s="106">
        <v>0</v>
      </c>
      <c r="G49" s="106">
        <v>0</v>
      </c>
      <c r="H49" s="101">
        <v>0</v>
      </c>
      <c r="I49" s="93"/>
      <c r="J49" s="82">
        <f t="shared" si="0"/>
        <v>0</v>
      </c>
      <c r="K49" s="92"/>
    </row>
    <row r="50" spans="1:11" ht="15">
      <c r="A50" s="6">
        <v>10123</v>
      </c>
      <c r="B50" s="11" t="s">
        <v>51</v>
      </c>
      <c r="C50" s="100">
        <v>2.8491280495999987</v>
      </c>
      <c r="D50" s="106">
        <v>1.1964884545999999</v>
      </c>
      <c r="E50" s="99">
        <v>3.6552662246999996</v>
      </c>
      <c r="F50" s="106">
        <v>1.1299759235000004</v>
      </c>
      <c r="G50" s="106">
        <v>0.09133392779999999</v>
      </c>
      <c r="H50" s="101">
        <v>7.291450422327396</v>
      </c>
      <c r="I50" s="93">
        <v>1.63</v>
      </c>
      <c r="J50" s="82">
        <f t="shared" si="0"/>
        <v>17.843643002527394</v>
      </c>
      <c r="K50" s="92"/>
    </row>
    <row r="51" spans="1:11" ht="15">
      <c r="A51" s="6">
        <v>10136</v>
      </c>
      <c r="B51" s="11" t="s">
        <v>52</v>
      </c>
      <c r="C51" s="100">
        <v>0</v>
      </c>
      <c r="D51" s="106">
        <v>0</v>
      </c>
      <c r="E51" s="99">
        <v>0</v>
      </c>
      <c r="F51" s="106">
        <v>0.002143587899543379</v>
      </c>
      <c r="G51" s="106">
        <v>0</v>
      </c>
      <c r="H51" s="101">
        <v>0</v>
      </c>
      <c r="I51" s="93"/>
      <c r="J51" s="82">
        <f t="shared" si="0"/>
        <v>0.002143587899543379</v>
      </c>
      <c r="K51" s="92"/>
    </row>
    <row r="52" spans="1:11" ht="15">
      <c r="A52" s="6">
        <v>10142</v>
      </c>
      <c r="B52" s="11" t="s">
        <v>53</v>
      </c>
      <c r="C52" s="100">
        <v>0</v>
      </c>
      <c r="D52" s="106">
        <v>0</v>
      </c>
      <c r="E52" s="99">
        <v>0</v>
      </c>
      <c r="F52" s="106">
        <v>0</v>
      </c>
      <c r="G52" s="106">
        <v>0</v>
      </c>
      <c r="H52" s="101">
        <v>0</v>
      </c>
      <c r="I52" s="93"/>
      <c r="J52" s="82">
        <f t="shared" si="0"/>
        <v>0</v>
      </c>
      <c r="K52" s="92"/>
    </row>
    <row r="53" spans="1:11" ht="15">
      <c r="A53" s="6">
        <v>10144</v>
      </c>
      <c r="B53" s="11" t="s">
        <v>54</v>
      </c>
      <c r="C53" s="100">
        <v>0</v>
      </c>
      <c r="D53" s="106">
        <v>0</v>
      </c>
      <c r="E53" s="99">
        <v>0</v>
      </c>
      <c r="F53" s="106">
        <v>0</v>
      </c>
      <c r="G53" s="106">
        <v>0</v>
      </c>
      <c r="H53" s="101">
        <v>0</v>
      </c>
      <c r="I53" s="93"/>
      <c r="J53" s="82">
        <f t="shared" si="0"/>
        <v>0</v>
      </c>
      <c r="K53" s="92"/>
    </row>
    <row r="54" spans="1:11" ht="15">
      <c r="A54" s="6">
        <v>10156</v>
      </c>
      <c r="B54" s="11" t="s">
        <v>55</v>
      </c>
      <c r="C54" s="100">
        <v>0</v>
      </c>
      <c r="D54" s="106">
        <v>0</v>
      </c>
      <c r="E54" s="99">
        <v>0</v>
      </c>
      <c r="F54" s="106">
        <v>0</v>
      </c>
      <c r="G54" s="106">
        <v>0.0035857545</v>
      </c>
      <c r="H54" s="101">
        <v>0</v>
      </c>
      <c r="I54" s="93"/>
      <c r="J54" s="82">
        <f t="shared" si="0"/>
        <v>0.0035857545</v>
      </c>
      <c r="K54" s="92"/>
    </row>
    <row r="55" spans="1:11" ht="15">
      <c r="A55" s="6">
        <v>10157</v>
      </c>
      <c r="B55" s="11" t="s">
        <v>56</v>
      </c>
      <c r="C55" s="100">
        <v>0.0208072398</v>
      </c>
      <c r="D55" s="106">
        <v>0.0030347548999999996</v>
      </c>
      <c r="E55" s="99">
        <v>0.15865353049999983</v>
      </c>
      <c r="F55" s="106">
        <v>0.13587590189999998</v>
      </c>
      <c r="G55" s="106">
        <v>0.13343310110000006</v>
      </c>
      <c r="H55" s="101">
        <v>0.07089566116027397</v>
      </c>
      <c r="I55" s="93"/>
      <c r="J55" s="82">
        <f t="shared" si="0"/>
        <v>0.5227001893602738</v>
      </c>
      <c r="K55" s="92"/>
    </row>
    <row r="56" spans="1:11" ht="15">
      <c r="A56" s="6">
        <v>10158</v>
      </c>
      <c r="B56" s="11" t="s">
        <v>57</v>
      </c>
      <c r="C56" s="100">
        <v>0</v>
      </c>
      <c r="D56" s="106">
        <v>0</v>
      </c>
      <c r="E56" s="99">
        <v>0</v>
      </c>
      <c r="F56" s="106">
        <v>0</v>
      </c>
      <c r="G56" s="106">
        <v>0</v>
      </c>
      <c r="H56" s="101">
        <v>0</v>
      </c>
      <c r="I56" s="93"/>
      <c r="J56" s="82">
        <f t="shared" si="0"/>
        <v>0</v>
      </c>
      <c r="K56" s="92"/>
    </row>
    <row r="57" spans="1:11" ht="15">
      <c r="A57" s="6">
        <v>10170</v>
      </c>
      <c r="B57" s="11" t="s">
        <v>58</v>
      </c>
      <c r="C57" s="100">
        <v>2.2978192241000004</v>
      </c>
      <c r="D57" s="106">
        <v>0.3391663075</v>
      </c>
      <c r="E57" s="99">
        <v>0</v>
      </c>
      <c r="F57" s="106">
        <v>0</v>
      </c>
      <c r="G57" s="106">
        <v>0.2164106455</v>
      </c>
      <c r="H57" s="101">
        <v>0.09356895197305941</v>
      </c>
      <c r="I57" s="93">
        <v>2.04</v>
      </c>
      <c r="J57" s="82">
        <f t="shared" si="0"/>
        <v>4.986965129073059</v>
      </c>
      <c r="K57" s="92"/>
    </row>
    <row r="58" spans="1:11" ht="15">
      <c r="A58" s="6">
        <v>10172</v>
      </c>
      <c r="B58" s="11" t="s">
        <v>59</v>
      </c>
      <c r="C58" s="100">
        <v>0</v>
      </c>
      <c r="D58" s="106">
        <v>0</v>
      </c>
      <c r="E58" s="99">
        <v>0</v>
      </c>
      <c r="F58" s="106">
        <v>0</v>
      </c>
      <c r="G58" s="106">
        <v>0</v>
      </c>
      <c r="H58" s="101">
        <v>0</v>
      </c>
      <c r="I58" s="93"/>
      <c r="J58" s="82">
        <f t="shared" si="0"/>
        <v>0</v>
      </c>
      <c r="K58" s="92"/>
    </row>
    <row r="59" spans="1:11" ht="15">
      <c r="A59" s="6">
        <v>10173</v>
      </c>
      <c r="B59" s="11" t="s">
        <v>60</v>
      </c>
      <c r="C59" s="100">
        <v>0</v>
      </c>
      <c r="D59" s="106">
        <v>0</v>
      </c>
      <c r="E59" s="99">
        <v>0</v>
      </c>
      <c r="F59" s="106">
        <v>0</v>
      </c>
      <c r="G59" s="106">
        <v>0</v>
      </c>
      <c r="H59" s="101">
        <v>0.03466051141552509</v>
      </c>
      <c r="I59" s="93"/>
      <c r="J59" s="82">
        <f t="shared" si="0"/>
        <v>0.03466051141552509</v>
      </c>
      <c r="K59" s="92"/>
    </row>
    <row r="60" spans="1:11" ht="15">
      <c r="A60" s="6">
        <v>10174</v>
      </c>
      <c r="B60" s="11" t="s">
        <v>61</v>
      </c>
      <c r="C60" s="100">
        <v>0</v>
      </c>
      <c r="D60" s="106">
        <v>0</v>
      </c>
      <c r="E60" s="99">
        <v>0</v>
      </c>
      <c r="F60" s="106">
        <v>0</v>
      </c>
      <c r="G60" s="106">
        <v>0</v>
      </c>
      <c r="H60" s="101">
        <v>0</v>
      </c>
      <c r="I60" s="93"/>
      <c r="J60" s="82">
        <f t="shared" si="0"/>
        <v>0</v>
      </c>
      <c r="K60" s="92"/>
    </row>
    <row r="61" spans="1:11" ht="15">
      <c r="A61" s="6">
        <v>10177</v>
      </c>
      <c r="B61" s="11" t="s">
        <v>62</v>
      </c>
      <c r="C61" s="100">
        <v>0</v>
      </c>
      <c r="D61" s="106">
        <v>0</v>
      </c>
      <c r="E61" s="99">
        <v>0</v>
      </c>
      <c r="F61" s="106">
        <v>0</v>
      </c>
      <c r="G61" s="106">
        <v>0</v>
      </c>
      <c r="H61" s="101">
        <v>0</v>
      </c>
      <c r="I61" s="93"/>
      <c r="J61" s="82">
        <f t="shared" si="0"/>
        <v>0</v>
      </c>
      <c r="K61" s="92"/>
    </row>
    <row r="62" spans="1:11" ht="15">
      <c r="A62" s="6">
        <v>10179</v>
      </c>
      <c r="B62" s="11" t="s">
        <v>63</v>
      </c>
      <c r="C62" s="100">
        <v>0.5730230596</v>
      </c>
      <c r="D62" s="106">
        <v>0.6672264796000006</v>
      </c>
      <c r="E62" s="99">
        <v>0.8871147279999998</v>
      </c>
      <c r="F62" s="106">
        <v>0.5065339742000001</v>
      </c>
      <c r="G62" s="106">
        <v>0</v>
      </c>
      <c r="H62" s="101">
        <v>0.0053606905977168955</v>
      </c>
      <c r="I62" s="93"/>
      <c r="J62" s="82">
        <f t="shared" si="0"/>
        <v>2.6392589319977175</v>
      </c>
      <c r="K62" s="92"/>
    </row>
    <row r="63" spans="1:11" ht="15">
      <c r="A63" s="6">
        <v>10183</v>
      </c>
      <c r="B63" s="11" t="s">
        <v>64</v>
      </c>
      <c r="C63" s="100">
        <v>0.8143865460000002</v>
      </c>
      <c r="D63" s="106">
        <v>0.7969905719000001</v>
      </c>
      <c r="E63" s="99">
        <v>0.12137739549999996</v>
      </c>
      <c r="F63" s="106">
        <v>-0.0959235909</v>
      </c>
      <c r="G63" s="106">
        <v>0.7262193672000001</v>
      </c>
      <c r="H63" s="101">
        <v>0.5495377752097035</v>
      </c>
      <c r="I63" s="93"/>
      <c r="J63" s="82">
        <f t="shared" si="0"/>
        <v>2.912588064909704</v>
      </c>
      <c r="K63" s="92"/>
    </row>
    <row r="64" spans="1:11" ht="15">
      <c r="A64" s="6">
        <v>10186</v>
      </c>
      <c r="B64" s="11" t="s">
        <v>65</v>
      </c>
      <c r="C64" s="100">
        <v>0</v>
      </c>
      <c r="D64" s="106">
        <v>0</v>
      </c>
      <c r="E64" s="99">
        <v>0</v>
      </c>
      <c r="F64" s="106">
        <v>0.0034854566</v>
      </c>
      <c r="G64" s="106">
        <v>0</v>
      </c>
      <c r="H64" s="101">
        <v>0</v>
      </c>
      <c r="I64" s="93"/>
      <c r="J64" s="82">
        <f t="shared" si="0"/>
        <v>0.0034854566</v>
      </c>
      <c r="K64" s="92"/>
    </row>
    <row r="65" spans="1:11" ht="15">
      <c r="A65" s="6">
        <v>10190</v>
      </c>
      <c r="B65" s="11" t="s">
        <v>66</v>
      </c>
      <c r="C65" s="100">
        <v>0.0175001449</v>
      </c>
      <c r="D65" s="106">
        <v>0</v>
      </c>
      <c r="E65" s="99">
        <v>0</v>
      </c>
      <c r="F65" s="106">
        <v>0</v>
      </c>
      <c r="G65" s="106">
        <v>0</v>
      </c>
      <c r="H65" s="101">
        <v>0</v>
      </c>
      <c r="I65" s="93"/>
      <c r="J65" s="82">
        <f t="shared" si="0"/>
        <v>0.0175001449</v>
      </c>
      <c r="K65" s="92"/>
    </row>
    <row r="66" spans="1:11" ht="15">
      <c r="A66" s="6">
        <v>10191</v>
      </c>
      <c r="B66" s="11" t="s">
        <v>67</v>
      </c>
      <c r="C66" s="100">
        <v>0</v>
      </c>
      <c r="D66" s="106">
        <v>0.000531621</v>
      </c>
      <c r="E66" s="99">
        <v>0.00411425</v>
      </c>
      <c r="F66" s="106">
        <v>0.0010920444</v>
      </c>
      <c r="G66" s="106">
        <v>0.1579812964</v>
      </c>
      <c r="H66" s="101">
        <v>0.07542825945547943</v>
      </c>
      <c r="I66" s="93"/>
      <c r="J66" s="82">
        <f t="shared" si="0"/>
        <v>0.23914747125547942</v>
      </c>
      <c r="K66" s="92"/>
    </row>
    <row r="67" spans="1:11" ht="15">
      <c r="A67" s="6">
        <v>10197</v>
      </c>
      <c r="B67" s="11" t="s">
        <v>68</v>
      </c>
      <c r="C67" s="100">
        <v>0</v>
      </c>
      <c r="D67" s="106">
        <v>0</v>
      </c>
      <c r="E67" s="99">
        <v>0</v>
      </c>
      <c r="F67" s="106">
        <v>0</v>
      </c>
      <c r="G67" s="106">
        <v>0</v>
      </c>
      <c r="H67" s="101">
        <v>0</v>
      </c>
      <c r="I67" s="93"/>
      <c r="J67" s="82">
        <f aca="true" t="shared" si="1" ref="J67:J130">SUM(C67:I67)</f>
        <v>0</v>
      </c>
      <c r="K67" s="92"/>
    </row>
    <row r="68" spans="1:11" ht="15">
      <c r="A68" s="6">
        <v>10202</v>
      </c>
      <c r="B68" s="11" t="s">
        <v>69</v>
      </c>
      <c r="C68" s="100">
        <v>0</v>
      </c>
      <c r="D68" s="106">
        <v>0</v>
      </c>
      <c r="E68" s="99">
        <v>0</v>
      </c>
      <c r="F68" s="106">
        <v>0.3566781208</v>
      </c>
      <c r="G68" s="106">
        <v>0.040224319099999996</v>
      </c>
      <c r="H68" s="101">
        <v>0</v>
      </c>
      <c r="I68" s="93"/>
      <c r="J68" s="82">
        <f t="shared" si="1"/>
        <v>0.3969024399</v>
      </c>
      <c r="K68" s="92"/>
    </row>
    <row r="69" spans="1:11" ht="15">
      <c r="A69" s="6">
        <v>10203</v>
      </c>
      <c r="B69" s="11" t="s">
        <v>70</v>
      </c>
      <c r="C69" s="100">
        <v>0.0003182648</v>
      </c>
      <c r="D69" s="106">
        <v>0</v>
      </c>
      <c r="E69" s="99">
        <v>0</v>
      </c>
      <c r="F69" s="106">
        <v>0</v>
      </c>
      <c r="G69" s="106">
        <v>0</v>
      </c>
      <c r="H69" s="101">
        <v>0</v>
      </c>
      <c r="I69" s="93"/>
      <c r="J69" s="82">
        <f t="shared" si="1"/>
        <v>0.0003182648</v>
      </c>
      <c r="K69" s="92"/>
    </row>
    <row r="70" spans="1:11" ht="15">
      <c r="A70" s="6">
        <v>10204</v>
      </c>
      <c r="B70" s="11" t="s">
        <v>71</v>
      </c>
      <c r="C70" s="100">
        <v>0</v>
      </c>
      <c r="D70" s="106">
        <v>0</v>
      </c>
      <c r="E70" s="99">
        <v>0.4492706325</v>
      </c>
      <c r="F70" s="106">
        <v>0.20750693730000003</v>
      </c>
      <c r="G70" s="106">
        <v>0.01745767</v>
      </c>
      <c r="H70" s="101">
        <v>0.061374090182648375</v>
      </c>
      <c r="I70" s="93"/>
      <c r="J70" s="82">
        <f t="shared" si="1"/>
        <v>0.7356093299826484</v>
      </c>
      <c r="K70" s="92"/>
    </row>
    <row r="71" spans="1:11" ht="15">
      <c r="A71" s="6">
        <v>10209</v>
      </c>
      <c r="B71" s="11" t="s">
        <v>72</v>
      </c>
      <c r="C71" s="100">
        <v>0.10243573749999998</v>
      </c>
      <c r="D71" s="106">
        <v>0.12409806840000001</v>
      </c>
      <c r="E71" s="99">
        <v>0</v>
      </c>
      <c r="F71" s="106">
        <v>0.0274990837</v>
      </c>
      <c r="G71" s="106">
        <v>0</v>
      </c>
      <c r="H71" s="101">
        <v>0.3836917607999999</v>
      </c>
      <c r="I71" s="93"/>
      <c r="J71" s="82">
        <f t="shared" si="1"/>
        <v>0.6377246503999998</v>
      </c>
      <c r="K71" s="92"/>
    </row>
    <row r="72" spans="1:11" ht="15">
      <c r="A72" s="6">
        <v>10230</v>
      </c>
      <c r="B72" s="11" t="s">
        <v>73</v>
      </c>
      <c r="C72" s="100">
        <v>0</v>
      </c>
      <c r="D72" s="106">
        <v>0</v>
      </c>
      <c r="E72" s="99">
        <v>0</v>
      </c>
      <c r="F72" s="106">
        <v>0</v>
      </c>
      <c r="G72" s="106">
        <v>0.0278542316</v>
      </c>
      <c r="H72" s="101">
        <v>0.023323045662100462</v>
      </c>
      <c r="I72" s="93"/>
      <c r="J72" s="82">
        <f t="shared" si="1"/>
        <v>0.05117727726210046</v>
      </c>
      <c r="K72" s="92"/>
    </row>
    <row r="73" spans="1:11" ht="15">
      <c r="A73" s="6">
        <v>10231</v>
      </c>
      <c r="B73" s="11" t="s">
        <v>74</v>
      </c>
      <c r="C73" s="100">
        <v>0</v>
      </c>
      <c r="D73" s="106">
        <v>0</v>
      </c>
      <c r="E73" s="99">
        <v>0</v>
      </c>
      <c r="F73" s="106">
        <v>0.013501579299999998</v>
      </c>
      <c r="G73" s="106">
        <v>0</v>
      </c>
      <c r="H73" s="101">
        <v>0</v>
      </c>
      <c r="I73" s="93"/>
      <c r="J73" s="82">
        <f t="shared" si="1"/>
        <v>0.013501579299999998</v>
      </c>
      <c r="K73" s="92"/>
    </row>
    <row r="74" spans="1:11" ht="15">
      <c r="A74" s="6">
        <v>10234</v>
      </c>
      <c r="B74" s="11" t="s">
        <v>75</v>
      </c>
      <c r="C74" s="100">
        <v>0.12498530800000003</v>
      </c>
      <c r="D74" s="106">
        <v>0.04518163540000003</v>
      </c>
      <c r="E74" s="99">
        <v>0.0032475946999999997</v>
      </c>
      <c r="F74" s="106">
        <v>0.051482818000000014</v>
      </c>
      <c r="G74" s="106">
        <v>0.043834101168493095</v>
      </c>
      <c r="H74" s="101">
        <v>0.00707591095890411</v>
      </c>
      <c r="I74" s="93"/>
      <c r="J74" s="82">
        <f t="shared" si="1"/>
        <v>0.2758073682273972</v>
      </c>
      <c r="K74" s="92"/>
    </row>
    <row r="75" spans="1:11" ht="15">
      <c r="A75" s="6">
        <v>10235</v>
      </c>
      <c r="B75" s="11" t="s">
        <v>76</v>
      </c>
      <c r="C75" s="100">
        <v>0</v>
      </c>
      <c r="D75" s="106">
        <v>0</v>
      </c>
      <c r="E75" s="99">
        <v>0</v>
      </c>
      <c r="F75" s="106">
        <v>0</v>
      </c>
      <c r="G75" s="106">
        <v>0</v>
      </c>
      <c r="H75" s="101">
        <v>0</v>
      </c>
      <c r="I75" s="93"/>
      <c r="J75" s="82">
        <f t="shared" si="1"/>
        <v>0</v>
      </c>
      <c r="K75" s="92"/>
    </row>
    <row r="76" spans="1:11" ht="15">
      <c r="A76" s="6">
        <v>10236</v>
      </c>
      <c r="B76" s="11" t="s">
        <v>77</v>
      </c>
      <c r="C76" s="100">
        <v>0</v>
      </c>
      <c r="D76" s="106">
        <v>0</v>
      </c>
      <c r="E76" s="99">
        <v>0</v>
      </c>
      <c r="F76" s="106">
        <v>0</v>
      </c>
      <c r="G76" s="106">
        <v>0</v>
      </c>
      <c r="H76" s="101">
        <v>0</v>
      </c>
      <c r="I76" s="93"/>
      <c r="J76" s="82">
        <f t="shared" si="1"/>
        <v>0</v>
      </c>
      <c r="K76" s="92"/>
    </row>
    <row r="77" spans="1:11" ht="15">
      <c r="A77" s="6">
        <v>10237</v>
      </c>
      <c r="B77" s="11" t="s">
        <v>78</v>
      </c>
      <c r="C77" s="100">
        <v>0</v>
      </c>
      <c r="D77" s="106">
        <v>0</v>
      </c>
      <c r="E77" s="99">
        <v>0</v>
      </c>
      <c r="F77" s="106">
        <v>0.07329392330000001</v>
      </c>
      <c r="G77" s="106">
        <v>0.0910219582</v>
      </c>
      <c r="H77" s="101">
        <v>0.04113313595799088</v>
      </c>
      <c r="I77" s="93"/>
      <c r="J77" s="82">
        <f t="shared" si="1"/>
        <v>0.20544901745799088</v>
      </c>
      <c r="K77" s="92"/>
    </row>
    <row r="78" spans="1:11" ht="15">
      <c r="A78" s="6">
        <v>10239</v>
      </c>
      <c r="B78" s="11" t="s">
        <v>79</v>
      </c>
      <c r="C78" s="100">
        <v>0</v>
      </c>
      <c r="D78" s="106">
        <v>0</v>
      </c>
      <c r="E78" s="99">
        <v>0</v>
      </c>
      <c r="F78" s="106">
        <v>0</v>
      </c>
      <c r="G78" s="106">
        <v>0</v>
      </c>
      <c r="H78" s="101">
        <v>0</v>
      </c>
      <c r="I78" s="93"/>
      <c r="J78" s="82">
        <f t="shared" si="1"/>
        <v>0</v>
      </c>
      <c r="K78" s="92"/>
    </row>
    <row r="79" spans="1:11" ht="15">
      <c r="A79" s="6">
        <v>10242</v>
      </c>
      <c r="B79" s="11" t="s">
        <v>80</v>
      </c>
      <c r="C79" s="100">
        <v>0</v>
      </c>
      <c r="D79" s="106">
        <v>0</v>
      </c>
      <c r="E79" s="99">
        <v>0</v>
      </c>
      <c r="F79" s="106">
        <v>0</v>
      </c>
      <c r="G79" s="106">
        <v>0</v>
      </c>
      <c r="H79" s="101">
        <v>0</v>
      </c>
      <c r="I79" s="93"/>
      <c r="J79" s="82">
        <f t="shared" si="1"/>
        <v>0</v>
      </c>
      <c r="K79" s="92"/>
    </row>
    <row r="80" spans="1:11" ht="15">
      <c r="A80" s="6">
        <v>10244</v>
      </c>
      <c r="B80" s="11" t="s">
        <v>81</v>
      </c>
      <c r="C80" s="100">
        <v>0</v>
      </c>
      <c r="D80" s="106">
        <v>0</v>
      </c>
      <c r="E80" s="99">
        <v>0</v>
      </c>
      <c r="F80" s="106">
        <v>0.0685767431</v>
      </c>
      <c r="G80" s="106">
        <v>0</v>
      </c>
      <c r="H80" s="101">
        <v>0</v>
      </c>
      <c r="I80" s="93"/>
      <c r="J80" s="82">
        <f t="shared" si="1"/>
        <v>0.0685767431</v>
      </c>
      <c r="K80" s="92"/>
    </row>
    <row r="81" spans="1:11" ht="15">
      <c r="A81" s="6">
        <v>10246</v>
      </c>
      <c r="B81" s="11" t="s">
        <v>82</v>
      </c>
      <c r="C81" s="100">
        <v>0</v>
      </c>
      <c r="D81" s="106">
        <v>2.2E-09</v>
      </c>
      <c r="E81" s="99">
        <v>0</v>
      </c>
      <c r="F81" s="106">
        <v>0</v>
      </c>
      <c r="G81" s="106">
        <v>0</v>
      </c>
      <c r="H81" s="101">
        <v>0</v>
      </c>
      <c r="I81" s="93"/>
      <c r="J81" s="82">
        <f t="shared" si="1"/>
        <v>2.2E-09</v>
      </c>
      <c r="K81" s="92"/>
    </row>
    <row r="82" spans="1:11" ht="15">
      <c r="A82" s="6">
        <v>10247</v>
      </c>
      <c r="B82" s="11" t="s">
        <v>83</v>
      </c>
      <c r="C82" s="100">
        <v>0.20199763610000016</v>
      </c>
      <c r="D82" s="106">
        <v>0.0398197456</v>
      </c>
      <c r="E82" s="99">
        <v>0.11785290299999997</v>
      </c>
      <c r="F82" s="106">
        <v>0.10155334680000005</v>
      </c>
      <c r="G82" s="106">
        <v>0</v>
      </c>
      <c r="H82" s="101">
        <v>0</v>
      </c>
      <c r="I82" s="93"/>
      <c r="J82" s="82">
        <f t="shared" si="1"/>
        <v>0.4612236315000002</v>
      </c>
      <c r="K82" s="92"/>
    </row>
    <row r="83" spans="1:11" ht="15">
      <c r="A83" s="6">
        <v>10256</v>
      </c>
      <c r="B83" s="11" t="s">
        <v>84</v>
      </c>
      <c r="C83" s="100">
        <v>0</v>
      </c>
      <c r="D83" s="106">
        <v>0</v>
      </c>
      <c r="E83" s="99">
        <v>0</v>
      </c>
      <c r="F83" s="106">
        <v>0</v>
      </c>
      <c r="G83" s="106">
        <v>0</v>
      </c>
      <c r="H83" s="101">
        <v>0</v>
      </c>
      <c r="I83" s="93"/>
      <c r="J83" s="82">
        <f t="shared" si="1"/>
        <v>0</v>
      </c>
      <c r="K83" s="92"/>
    </row>
    <row r="84" spans="1:11" ht="15">
      <c r="A84" s="6">
        <v>10258</v>
      </c>
      <c r="B84" s="11" t="s">
        <v>85</v>
      </c>
      <c r="C84" s="100">
        <v>0.009555448999999999</v>
      </c>
      <c r="D84" s="106">
        <v>0</v>
      </c>
      <c r="E84" s="99">
        <v>0</v>
      </c>
      <c r="F84" s="106">
        <v>0</v>
      </c>
      <c r="G84" s="106">
        <v>0.0601501727</v>
      </c>
      <c r="H84" s="101">
        <v>0</v>
      </c>
      <c r="I84" s="93"/>
      <c r="J84" s="82">
        <f t="shared" si="1"/>
        <v>0.0697056217</v>
      </c>
      <c r="K84" s="92"/>
    </row>
    <row r="85" spans="1:11" ht="15">
      <c r="A85" s="6">
        <v>10259</v>
      </c>
      <c r="B85" s="11" t="s">
        <v>86</v>
      </c>
      <c r="C85" s="100">
        <v>0</v>
      </c>
      <c r="D85" s="106">
        <v>0</v>
      </c>
      <c r="E85" s="99">
        <v>0</v>
      </c>
      <c r="F85" s="106">
        <v>0</v>
      </c>
      <c r="G85" s="106">
        <v>0</v>
      </c>
      <c r="H85" s="101">
        <v>0</v>
      </c>
      <c r="I85" s="93"/>
      <c r="J85" s="82">
        <f t="shared" si="1"/>
        <v>0</v>
      </c>
      <c r="K85" s="92"/>
    </row>
    <row r="86" spans="1:11" ht="15">
      <c r="A86" s="6">
        <v>10260</v>
      </c>
      <c r="B86" s="11" t="s">
        <v>87</v>
      </c>
      <c r="C86" s="100">
        <v>0</v>
      </c>
      <c r="D86" s="106">
        <v>0</v>
      </c>
      <c r="E86" s="99">
        <v>0</v>
      </c>
      <c r="F86" s="106">
        <v>0</v>
      </c>
      <c r="G86" s="106">
        <v>0</v>
      </c>
      <c r="H86" s="101">
        <v>0</v>
      </c>
      <c r="I86" s="93"/>
      <c r="J86" s="82">
        <f t="shared" si="1"/>
        <v>0</v>
      </c>
      <c r="K86" s="92"/>
    </row>
    <row r="87" spans="1:11" ht="15">
      <c r="A87" s="6">
        <v>10273</v>
      </c>
      <c r="B87" s="11" t="s">
        <v>88</v>
      </c>
      <c r="C87" s="100">
        <v>0</v>
      </c>
      <c r="D87" s="106">
        <v>0</v>
      </c>
      <c r="E87" s="99">
        <v>0</v>
      </c>
      <c r="F87" s="106">
        <v>0</v>
      </c>
      <c r="G87" s="106">
        <v>0</v>
      </c>
      <c r="H87" s="101">
        <v>0</v>
      </c>
      <c r="I87" s="93"/>
      <c r="J87" s="82">
        <f t="shared" si="1"/>
        <v>0</v>
      </c>
      <c r="K87" s="92"/>
    </row>
    <row r="88" spans="1:11" ht="15">
      <c r="A88" s="6">
        <v>10278</v>
      </c>
      <c r="B88" s="11" t="s">
        <v>89</v>
      </c>
      <c r="C88" s="100">
        <v>0.06788020547945205</v>
      </c>
      <c r="D88" s="106">
        <v>0</v>
      </c>
      <c r="E88" s="99">
        <v>0</v>
      </c>
      <c r="F88" s="106">
        <v>0.0011781221461187215</v>
      </c>
      <c r="G88" s="106">
        <v>0.001648041095890411</v>
      </c>
      <c r="H88" s="101">
        <v>0</v>
      </c>
      <c r="I88" s="93"/>
      <c r="J88" s="82">
        <f t="shared" si="1"/>
        <v>0.07070636872146117</v>
      </c>
      <c r="K88" s="92"/>
    </row>
    <row r="89" spans="1:11" ht="15">
      <c r="A89" s="6">
        <v>10279</v>
      </c>
      <c r="B89" s="11" t="s">
        <v>90</v>
      </c>
      <c r="C89" s="100">
        <v>0.0005842004</v>
      </c>
      <c r="D89" s="106">
        <v>0</v>
      </c>
      <c r="E89" s="99">
        <v>0.1075030602000001</v>
      </c>
      <c r="F89" s="106">
        <v>0.12344906209999999</v>
      </c>
      <c r="G89" s="106">
        <v>0</v>
      </c>
      <c r="H89" s="101">
        <v>3.74E-08</v>
      </c>
      <c r="I89" s="93"/>
      <c r="J89" s="82">
        <f t="shared" si="1"/>
        <v>0.2315363601000001</v>
      </c>
      <c r="K89" s="92"/>
    </row>
    <row r="90" spans="1:11" ht="15">
      <c r="A90" s="6">
        <v>10284</v>
      </c>
      <c r="B90" s="11" t="s">
        <v>91</v>
      </c>
      <c r="C90" s="100">
        <v>0</v>
      </c>
      <c r="D90" s="106">
        <v>0</v>
      </c>
      <c r="E90" s="99">
        <v>0</v>
      </c>
      <c r="F90" s="106">
        <v>0</v>
      </c>
      <c r="G90" s="106">
        <v>0</v>
      </c>
      <c r="H90" s="101">
        <v>0</v>
      </c>
      <c r="I90" s="93"/>
      <c r="J90" s="82">
        <f t="shared" si="1"/>
        <v>0</v>
      </c>
      <c r="K90" s="92"/>
    </row>
    <row r="91" spans="1:11" ht="15">
      <c r="A91" s="6">
        <v>10285</v>
      </c>
      <c r="B91" s="11" t="s">
        <v>92</v>
      </c>
      <c r="C91" s="100">
        <v>0</v>
      </c>
      <c r="D91" s="106">
        <v>0</v>
      </c>
      <c r="E91" s="99">
        <v>0</v>
      </c>
      <c r="F91" s="106">
        <v>0</v>
      </c>
      <c r="G91" s="106">
        <v>0</v>
      </c>
      <c r="H91" s="101">
        <v>0</v>
      </c>
      <c r="I91" s="93"/>
      <c r="J91" s="82">
        <f t="shared" si="1"/>
        <v>0</v>
      </c>
      <c r="K91" s="92"/>
    </row>
    <row r="92" spans="1:11" ht="15">
      <c r="A92" s="6">
        <v>10286</v>
      </c>
      <c r="B92" s="11" t="s">
        <v>93</v>
      </c>
      <c r="C92" s="100">
        <v>0</v>
      </c>
      <c r="D92" s="106">
        <v>2.2E-09</v>
      </c>
      <c r="E92" s="99">
        <v>0</v>
      </c>
      <c r="F92" s="106">
        <v>0.24938076450000002</v>
      </c>
      <c r="G92" s="106">
        <v>0.0726274794</v>
      </c>
      <c r="H92" s="101">
        <v>0.0155964805</v>
      </c>
      <c r="I92" s="93"/>
      <c r="J92" s="82">
        <f t="shared" si="1"/>
        <v>0.3376047266</v>
      </c>
      <c r="K92" s="92"/>
    </row>
    <row r="93" spans="1:11" ht="15">
      <c r="A93" s="6">
        <v>10288</v>
      </c>
      <c r="B93" s="11" t="s">
        <v>94</v>
      </c>
      <c r="C93" s="100">
        <v>0.014638031899999997</v>
      </c>
      <c r="D93" s="106">
        <v>0</v>
      </c>
      <c r="E93" s="99">
        <v>0</v>
      </c>
      <c r="F93" s="106">
        <v>0.03364313674450296</v>
      </c>
      <c r="G93" s="106">
        <v>0</v>
      </c>
      <c r="H93" s="101">
        <v>0</v>
      </c>
      <c r="I93" s="93"/>
      <c r="J93" s="82">
        <f t="shared" si="1"/>
        <v>0.048281168644502964</v>
      </c>
      <c r="K93" s="92"/>
    </row>
    <row r="94" spans="1:11" ht="15">
      <c r="A94" s="6">
        <v>10291</v>
      </c>
      <c r="B94" s="11" t="s">
        <v>95</v>
      </c>
      <c r="C94" s="100">
        <v>0</v>
      </c>
      <c r="D94" s="106">
        <v>0</v>
      </c>
      <c r="E94" s="99">
        <v>0</v>
      </c>
      <c r="F94" s="106">
        <v>0</v>
      </c>
      <c r="G94" s="106">
        <v>0</v>
      </c>
      <c r="H94" s="101">
        <v>0</v>
      </c>
      <c r="I94" s="93"/>
      <c r="J94" s="82">
        <f t="shared" si="1"/>
        <v>0</v>
      </c>
      <c r="K94" s="92"/>
    </row>
    <row r="95" spans="1:11" ht="15">
      <c r="A95" s="6">
        <v>10294</v>
      </c>
      <c r="B95" s="11" t="s">
        <v>96</v>
      </c>
      <c r="C95" s="100">
        <v>0.027422983300000002</v>
      </c>
      <c r="D95" s="106">
        <v>0.024393021600000002</v>
      </c>
      <c r="E95" s="99">
        <v>0.0114602345</v>
      </c>
      <c r="F95" s="106">
        <v>0.0492026015</v>
      </c>
      <c r="G95" s="106">
        <v>0</v>
      </c>
      <c r="H95" s="101">
        <v>0</v>
      </c>
      <c r="I95" s="93"/>
      <c r="J95" s="82">
        <f t="shared" si="1"/>
        <v>0.1124788409</v>
      </c>
      <c r="K95" s="92"/>
    </row>
    <row r="96" spans="1:11" ht="15">
      <c r="A96" s="6">
        <v>10304</v>
      </c>
      <c r="B96" s="11" t="s">
        <v>97</v>
      </c>
      <c r="C96" s="100">
        <v>0</v>
      </c>
      <c r="D96" s="106">
        <v>0</v>
      </c>
      <c r="E96" s="99">
        <v>0</v>
      </c>
      <c r="F96" s="106">
        <v>0</v>
      </c>
      <c r="G96" s="106">
        <v>0</v>
      </c>
      <c r="H96" s="101">
        <v>0</v>
      </c>
      <c r="I96" s="93"/>
      <c r="J96" s="82">
        <f t="shared" si="1"/>
        <v>0</v>
      </c>
      <c r="K96" s="92"/>
    </row>
    <row r="97" spans="1:11" ht="15">
      <c r="A97" s="6">
        <v>10306</v>
      </c>
      <c r="B97" s="11" t="s">
        <v>98</v>
      </c>
      <c r="C97" s="100">
        <v>0</v>
      </c>
      <c r="D97" s="106">
        <v>0</v>
      </c>
      <c r="E97" s="99">
        <v>0</v>
      </c>
      <c r="F97" s="106">
        <v>0</v>
      </c>
      <c r="G97" s="106">
        <v>0.0040166241</v>
      </c>
      <c r="H97" s="101">
        <v>0.0023064841999999998</v>
      </c>
      <c r="I97" s="93"/>
      <c r="J97" s="82">
        <f t="shared" si="1"/>
        <v>0.0063231083</v>
      </c>
      <c r="K97" s="92"/>
    </row>
    <row r="98" spans="1:11" ht="15">
      <c r="A98" s="6">
        <v>10307</v>
      </c>
      <c r="B98" s="11" t="s">
        <v>99</v>
      </c>
      <c r="C98" s="100">
        <v>0.39085937449999997</v>
      </c>
      <c r="D98" s="106">
        <v>0.14458244490000022</v>
      </c>
      <c r="E98" s="99">
        <v>0.016264339</v>
      </c>
      <c r="F98" s="106">
        <v>0.0312963458</v>
      </c>
      <c r="G98" s="106">
        <v>0.0093102819</v>
      </c>
      <c r="H98" s="101">
        <v>0.00471756278538812</v>
      </c>
      <c r="I98" s="93"/>
      <c r="J98" s="82">
        <f t="shared" si="1"/>
        <v>0.5970303488853883</v>
      </c>
      <c r="K98" s="92"/>
    </row>
    <row r="99" spans="1:11" ht="15">
      <c r="A99" s="6">
        <v>10326</v>
      </c>
      <c r="B99" s="11" t="s">
        <v>100</v>
      </c>
      <c r="C99" s="100">
        <v>0</v>
      </c>
      <c r="D99" s="106">
        <v>0</v>
      </c>
      <c r="E99" s="99">
        <v>0</v>
      </c>
      <c r="F99" s="106">
        <v>0</v>
      </c>
      <c r="G99" s="106">
        <v>0</v>
      </c>
      <c r="H99" s="101">
        <v>0</v>
      </c>
      <c r="I99" s="93"/>
      <c r="J99" s="82">
        <f t="shared" si="1"/>
        <v>0</v>
      </c>
      <c r="K99" s="92"/>
    </row>
    <row r="100" spans="1:11" ht="15">
      <c r="A100" s="6">
        <v>10331</v>
      </c>
      <c r="B100" s="11" t="s">
        <v>101</v>
      </c>
      <c r="C100" s="100">
        <v>0.1538178082191781</v>
      </c>
      <c r="D100" s="106">
        <v>0</v>
      </c>
      <c r="E100" s="99">
        <v>0</v>
      </c>
      <c r="F100" s="106">
        <v>0</v>
      </c>
      <c r="G100" s="106">
        <v>0</v>
      </c>
      <c r="H100" s="101">
        <v>0</v>
      </c>
      <c r="I100" s="93"/>
      <c r="J100" s="82">
        <f t="shared" si="1"/>
        <v>0.1538178082191781</v>
      </c>
      <c r="K100" s="92"/>
    </row>
    <row r="101" spans="1:11" ht="15">
      <c r="A101" s="6">
        <v>10333</v>
      </c>
      <c r="B101" s="11" t="s">
        <v>102</v>
      </c>
      <c r="C101" s="100">
        <v>0.0033721461</v>
      </c>
      <c r="D101" s="106">
        <v>0</v>
      </c>
      <c r="E101" s="99">
        <v>0</v>
      </c>
      <c r="F101" s="106">
        <v>0</v>
      </c>
      <c r="G101" s="106">
        <v>0</v>
      </c>
      <c r="H101" s="101">
        <v>0</v>
      </c>
      <c r="I101" s="93"/>
      <c r="J101" s="82">
        <f t="shared" si="1"/>
        <v>0.0033721461</v>
      </c>
      <c r="K101" s="92"/>
    </row>
    <row r="102" spans="1:11" ht="15">
      <c r="A102" s="6">
        <v>10338</v>
      </c>
      <c r="B102" s="11" t="s">
        <v>103</v>
      </c>
      <c r="C102" s="100">
        <v>0</v>
      </c>
      <c r="D102" s="106">
        <v>0</v>
      </c>
      <c r="E102" s="99">
        <v>0</v>
      </c>
      <c r="F102" s="106">
        <v>0</v>
      </c>
      <c r="G102" s="106">
        <v>0</v>
      </c>
      <c r="H102" s="101">
        <v>0</v>
      </c>
      <c r="I102" s="93"/>
      <c r="J102" s="82">
        <f t="shared" si="1"/>
        <v>0</v>
      </c>
      <c r="K102" s="92"/>
    </row>
    <row r="103" spans="1:11" ht="15">
      <c r="A103" s="6">
        <v>10342</v>
      </c>
      <c r="B103" s="11" t="s">
        <v>104</v>
      </c>
      <c r="C103" s="100">
        <v>0.006197412600000001</v>
      </c>
      <c r="D103" s="106">
        <v>0.20403258350000003</v>
      </c>
      <c r="E103" s="99">
        <v>0.156206214</v>
      </c>
      <c r="F103" s="106">
        <v>0.04221829710000001</v>
      </c>
      <c r="G103" s="106">
        <v>0.0005395764</v>
      </c>
      <c r="H103" s="101">
        <v>0.0005239953</v>
      </c>
      <c r="I103" s="93"/>
      <c r="J103" s="82">
        <f t="shared" si="1"/>
        <v>0.4097180789000001</v>
      </c>
      <c r="K103" s="92"/>
    </row>
    <row r="104" spans="1:11" ht="15">
      <c r="A104" s="6">
        <v>10343</v>
      </c>
      <c r="B104" s="11" t="s">
        <v>105</v>
      </c>
      <c r="C104" s="100">
        <v>0</v>
      </c>
      <c r="D104" s="106">
        <v>0</v>
      </c>
      <c r="E104" s="99">
        <v>0</v>
      </c>
      <c r="F104" s="106">
        <v>0</v>
      </c>
      <c r="G104" s="106">
        <v>0</v>
      </c>
      <c r="H104" s="101">
        <v>0</v>
      </c>
      <c r="I104" s="93"/>
      <c r="J104" s="82">
        <f t="shared" si="1"/>
        <v>0</v>
      </c>
      <c r="K104" s="92"/>
    </row>
    <row r="105" spans="1:11" ht="14.5">
      <c r="A105" s="6">
        <v>10349</v>
      </c>
      <c r="B105" s="11" t="s">
        <v>106</v>
      </c>
      <c r="C105" s="100">
        <v>11.31580200370001</v>
      </c>
      <c r="D105" s="106">
        <v>18.261254796200014</v>
      </c>
      <c r="E105" s="99">
        <v>16.925327126300008</v>
      </c>
      <c r="F105" s="106">
        <v>10.0266773966</v>
      </c>
      <c r="G105" s="106">
        <v>2.067242353100001</v>
      </c>
      <c r="H105" s="101">
        <v>0</v>
      </c>
      <c r="I105" s="3">
        <v>24.8045</v>
      </c>
      <c r="J105" s="82">
        <f t="shared" si="1"/>
        <v>83.40080367590004</v>
      </c>
      <c r="K105" s="89"/>
    </row>
    <row r="106" spans="1:11" ht="15">
      <c r="A106" s="6">
        <v>10352</v>
      </c>
      <c r="B106" s="11" t="s">
        <v>107</v>
      </c>
      <c r="C106" s="100">
        <v>0.0004720399</v>
      </c>
      <c r="D106" s="106">
        <v>0</v>
      </c>
      <c r="E106" s="99">
        <v>0</v>
      </c>
      <c r="F106" s="106">
        <v>0</v>
      </c>
      <c r="G106" s="106">
        <v>0</v>
      </c>
      <c r="H106" s="101">
        <v>0</v>
      </c>
      <c r="I106" s="93"/>
      <c r="J106" s="82">
        <f t="shared" si="1"/>
        <v>0.0004720399</v>
      </c>
      <c r="K106" s="92"/>
    </row>
    <row r="107" spans="1:11" ht="14.5">
      <c r="A107" s="6">
        <v>10354</v>
      </c>
      <c r="B107" s="11" t="s">
        <v>108</v>
      </c>
      <c r="C107" s="100">
        <v>1.5580135319000006</v>
      </c>
      <c r="D107" s="106">
        <v>1.6409977420999995</v>
      </c>
      <c r="E107" s="99">
        <v>2.3734500031999994</v>
      </c>
      <c r="F107" s="106">
        <v>2.6351991014000005</v>
      </c>
      <c r="G107" s="106">
        <v>0.8481649271</v>
      </c>
      <c r="H107" s="101">
        <v>1.18993395583242</v>
      </c>
      <c r="I107" s="3">
        <v>5.0309</v>
      </c>
      <c r="J107" s="82">
        <f t="shared" si="1"/>
        <v>15.27665926153242</v>
      </c>
      <c r="K107" s="89"/>
    </row>
    <row r="108" spans="1:11" ht="15">
      <c r="A108" s="6">
        <v>10360</v>
      </c>
      <c r="B108" s="11" t="s">
        <v>109</v>
      </c>
      <c r="C108" s="100">
        <v>0</v>
      </c>
      <c r="D108" s="106">
        <v>0</v>
      </c>
      <c r="E108" s="99">
        <v>0</v>
      </c>
      <c r="F108" s="106">
        <v>0</v>
      </c>
      <c r="G108" s="106">
        <v>0</v>
      </c>
      <c r="H108" s="101">
        <v>0</v>
      </c>
      <c r="I108" s="93"/>
      <c r="J108" s="82">
        <f t="shared" si="1"/>
        <v>0</v>
      </c>
      <c r="K108" s="92"/>
    </row>
    <row r="109" spans="1:11" ht="15">
      <c r="A109" s="6">
        <v>10363</v>
      </c>
      <c r="B109" s="11" t="s">
        <v>110</v>
      </c>
      <c r="C109" s="100">
        <v>0</v>
      </c>
      <c r="D109" s="106">
        <v>0</v>
      </c>
      <c r="E109" s="99">
        <v>0</v>
      </c>
      <c r="F109" s="106">
        <v>0.12252592650000001</v>
      </c>
      <c r="G109" s="106">
        <v>0</v>
      </c>
      <c r="H109" s="101">
        <v>0</v>
      </c>
      <c r="I109" s="93"/>
      <c r="J109" s="82">
        <f t="shared" si="1"/>
        <v>0.12252592650000001</v>
      </c>
      <c r="K109" s="92"/>
    </row>
    <row r="110" spans="1:11" ht="15">
      <c r="A110" s="6">
        <v>10369</v>
      </c>
      <c r="B110" s="11" t="s">
        <v>111</v>
      </c>
      <c r="C110" s="100">
        <v>0</v>
      </c>
      <c r="D110" s="106">
        <v>0</v>
      </c>
      <c r="E110" s="99">
        <v>0</v>
      </c>
      <c r="F110" s="106">
        <v>0</v>
      </c>
      <c r="G110" s="106">
        <v>0</v>
      </c>
      <c r="H110" s="101">
        <v>0</v>
      </c>
      <c r="I110" s="93"/>
      <c r="J110" s="82">
        <f t="shared" si="1"/>
        <v>0</v>
      </c>
      <c r="K110" s="92"/>
    </row>
    <row r="111" spans="1:11" ht="14.5">
      <c r="A111" s="6">
        <v>10370</v>
      </c>
      <c r="B111" s="11" t="s">
        <v>112</v>
      </c>
      <c r="C111" s="100">
        <v>8.240105049899999</v>
      </c>
      <c r="D111" s="106">
        <v>5.679500985799992</v>
      </c>
      <c r="E111" s="99">
        <v>7.388169675700008</v>
      </c>
      <c r="F111" s="106">
        <v>8.237334092900007</v>
      </c>
      <c r="G111" s="106">
        <v>1.5697640370000006</v>
      </c>
      <c r="H111" s="101">
        <v>0.7581587074639271</v>
      </c>
      <c r="I111" s="3">
        <v>7.327</v>
      </c>
      <c r="J111" s="82">
        <f t="shared" si="1"/>
        <v>39.20003254876393</v>
      </c>
      <c r="K111" s="89"/>
    </row>
    <row r="112" spans="1:11" ht="15">
      <c r="A112" s="6">
        <v>10371</v>
      </c>
      <c r="B112" s="11" t="s">
        <v>113</v>
      </c>
      <c r="C112" s="100">
        <v>0</v>
      </c>
      <c r="D112" s="106">
        <v>0</v>
      </c>
      <c r="E112" s="99">
        <v>0</v>
      </c>
      <c r="F112" s="106">
        <v>0</v>
      </c>
      <c r="G112" s="106">
        <v>0</v>
      </c>
      <c r="H112" s="101">
        <v>0</v>
      </c>
      <c r="I112" s="93"/>
      <c r="J112" s="82">
        <f t="shared" si="1"/>
        <v>0</v>
      </c>
      <c r="K112" s="92"/>
    </row>
    <row r="113" spans="1:11" ht="15">
      <c r="A113" s="6">
        <v>10376</v>
      </c>
      <c r="B113" s="11" t="s">
        <v>114</v>
      </c>
      <c r="C113" s="100">
        <v>0.30867497680000017</v>
      </c>
      <c r="D113" s="106">
        <v>0</v>
      </c>
      <c r="E113" s="99">
        <v>0</v>
      </c>
      <c r="F113" s="106">
        <v>0</v>
      </c>
      <c r="G113" s="106">
        <v>0</v>
      </c>
      <c r="H113" s="101">
        <v>0</v>
      </c>
      <c r="I113" s="93"/>
      <c r="J113" s="82">
        <f t="shared" si="1"/>
        <v>0.30867497680000017</v>
      </c>
      <c r="K113" s="92"/>
    </row>
    <row r="114" spans="1:11" ht="15">
      <c r="A114" s="6">
        <v>10378</v>
      </c>
      <c r="B114" s="11" t="s">
        <v>115</v>
      </c>
      <c r="C114" s="100">
        <v>0</v>
      </c>
      <c r="D114" s="106">
        <v>0</v>
      </c>
      <c r="E114" s="99">
        <v>0</v>
      </c>
      <c r="F114" s="106">
        <v>0</v>
      </c>
      <c r="G114" s="106">
        <v>0</v>
      </c>
      <c r="H114" s="101">
        <v>0</v>
      </c>
      <c r="I114" s="93"/>
      <c r="J114" s="82">
        <f t="shared" si="1"/>
        <v>0</v>
      </c>
      <c r="K114" s="92"/>
    </row>
    <row r="115" spans="1:11" ht="15">
      <c r="A115" s="6">
        <v>10379</v>
      </c>
      <c r="B115" s="11" t="s">
        <v>116</v>
      </c>
      <c r="C115" s="100">
        <v>0</v>
      </c>
      <c r="D115" s="106">
        <v>0</v>
      </c>
      <c r="E115" s="99">
        <v>0</v>
      </c>
      <c r="F115" s="106">
        <v>0</v>
      </c>
      <c r="G115" s="106">
        <v>0</v>
      </c>
      <c r="H115" s="101">
        <v>0</v>
      </c>
      <c r="I115" s="93"/>
      <c r="J115" s="82">
        <f t="shared" si="1"/>
        <v>0</v>
      </c>
      <c r="K115" s="92"/>
    </row>
    <row r="116" spans="1:11" ht="15">
      <c r="A116" s="6">
        <v>10388</v>
      </c>
      <c r="B116" s="11" t="s">
        <v>117</v>
      </c>
      <c r="C116" s="100">
        <v>2.498544881496804</v>
      </c>
      <c r="D116" s="106">
        <v>2.58063881390137</v>
      </c>
      <c r="E116" s="99">
        <v>0</v>
      </c>
      <c r="F116" s="106">
        <v>4.767948156279122</v>
      </c>
      <c r="G116" s="106">
        <v>0.06194714949269406</v>
      </c>
      <c r="H116" s="101">
        <v>0.4364484625852737</v>
      </c>
      <c r="I116" s="93"/>
      <c r="J116" s="82">
        <f t="shared" si="1"/>
        <v>10.345527463755262</v>
      </c>
      <c r="K116" s="92"/>
    </row>
    <row r="117" spans="1:11" ht="15">
      <c r="A117" s="6">
        <v>10391</v>
      </c>
      <c r="B117" s="11" t="s">
        <v>118</v>
      </c>
      <c r="C117" s="100">
        <v>0</v>
      </c>
      <c r="D117" s="106">
        <v>0</v>
      </c>
      <c r="E117" s="99">
        <v>0</v>
      </c>
      <c r="F117" s="106">
        <v>0.2076476534</v>
      </c>
      <c r="G117" s="106">
        <v>0</v>
      </c>
      <c r="H117" s="101">
        <v>0.1092651174</v>
      </c>
      <c r="I117" s="93"/>
      <c r="J117" s="82">
        <f t="shared" si="1"/>
        <v>0.3169127708</v>
      </c>
      <c r="K117" s="92"/>
    </row>
    <row r="118" spans="1:11" ht="15">
      <c r="A118" s="6">
        <v>10406</v>
      </c>
      <c r="B118" s="11" t="s">
        <v>119</v>
      </c>
      <c r="C118" s="100">
        <v>0</v>
      </c>
      <c r="D118" s="106">
        <v>0</v>
      </c>
      <c r="E118" s="99">
        <v>0</v>
      </c>
      <c r="F118" s="106">
        <v>0</v>
      </c>
      <c r="G118" s="106">
        <v>0</v>
      </c>
      <c r="H118" s="101">
        <v>0</v>
      </c>
      <c r="I118" s="93"/>
      <c r="J118" s="82">
        <f t="shared" si="1"/>
        <v>0</v>
      </c>
      <c r="K118" s="92"/>
    </row>
    <row r="119" spans="1:11" ht="15">
      <c r="A119" s="6">
        <v>10408</v>
      </c>
      <c r="B119" s="11" t="s">
        <v>120</v>
      </c>
      <c r="C119" s="100">
        <v>0</v>
      </c>
      <c r="D119" s="106">
        <v>0</v>
      </c>
      <c r="E119" s="99">
        <v>0</v>
      </c>
      <c r="F119" s="106">
        <v>0</v>
      </c>
      <c r="G119" s="106">
        <v>0</v>
      </c>
      <c r="H119" s="101">
        <v>0</v>
      </c>
      <c r="I119" s="93"/>
      <c r="J119" s="82">
        <f t="shared" si="1"/>
        <v>0</v>
      </c>
      <c r="K119" s="92"/>
    </row>
    <row r="120" spans="1:11" ht="15">
      <c r="A120" s="6">
        <v>10409</v>
      </c>
      <c r="B120" s="11" t="s">
        <v>121</v>
      </c>
      <c r="C120" s="100">
        <v>0</v>
      </c>
      <c r="D120" s="106">
        <v>0</v>
      </c>
      <c r="E120" s="99">
        <v>0</v>
      </c>
      <c r="F120" s="106">
        <v>0</v>
      </c>
      <c r="G120" s="106">
        <v>0</v>
      </c>
      <c r="H120" s="101">
        <v>0</v>
      </c>
      <c r="I120" s="93"/>
      <c r="J120" s="82">
        <f t="shared" si="1"/>
        <v>0</v>
      </c>
      <c r="K120" s="92"/>
    </row>
    <row r="121" spans="1:11" ht="15">
      <c r="A121" s="6">
        <v>10426</v>
      </c>
      <c r="B121" s="11" t="s">
        <v>122</v>
      </c>
      <c r="C121" s="100">
        <v>0</v>
      </c>
      <c r="D121" s="106">
        <v>0</v>
      </c>
      <c r="E121" s="99">
        <v>0</v>
      </c>
      <c r="F121" s="106">
        <v>0</v>
      </c>
      <c r="G121" s="106">
        <v>0</v>
      </c>
      <c r="H121" s="101">
        <v>0</v>
      </c>
      <c r="I121" s="93"/>
      <c r="J121" s="82">
        <f t="shared" si="1"/>
        <v>0</v>
      </c>
      <c r="K121" s="92"/>
    </row>
    <row r="122" spans="1:11" ht="15">
      <c r="A122" s="6">
        <v>10434</v>
      </c>
      <c r="B122" s="11" t="s">
        <v>123</v>
      </c>
      <c r="C122" s="100">
        <v>0</v>
      </c>
      <c r="D122" s="106">
        <v>0</v>
      </c>
      <c r="E122" s="99">
        <v>0</v>
      </c>
      <c r="F122" s="106">
        <v>0</v>
      </c>
      <c r="G122" s="106">
        <v>0</v>
      </c>
      <c r="H122" s="101">
        <v>0</v>
      </c>
      <c r="I122" s="93"/>
      <c r="J122" s="82">
        <f t="shared" si="1"/>
        <v>0</v>
      </c>
      <c r="K122" s="92"/>
    </row>
    <row r="123" spans="1:11" ht="15">
      <c r="A123" s="6">
        <v>10436</v>
      </c>
      <c r="B123" s="11" t="s">
        <v>124</v>
      </c>
      <c r="C123" s="100">
        <v>0</v>
      </c>
      <c r="D123" s="106">
        <v>0</v>
      </c>
      <c r="E123" s="99">
        <v>0</v>
      </c>
      <c r="F123" s="106">
        <v>0.0032780502</v>
      </c>
      <c r="G123" s="106">
        <v>0.0009189372</v>
      </c>
      <c r="H123" s="101">
        <v>0</v>
      </c>
      <c r="I123" s="93"/>
      <c r="J123" s="82">
        <f t="shared" si="1"/>
        <v>0.004196987399999999</v>
      </c>
      <c r="K123" s="92"/>
    </row>
    <row r="124" spans="1:11" ht="15">
      <c r="A124" s="6">
        <v>10440</v>
      </c>
      <c r="B124" s="11" t="s">
        <v>125</v>
      </c>
      <c r="C124" s="100">
        <v>0</v>
      </c>
      <c r="D124" s="106">
        <v>0</v>
      </c>
      <c r="E124" s="99">
        <v>0</v>
      </c>
      <c r="F124" s="106">
        <v>0</v>
      </c>
      <c r="G124" s="106">
        <v>0</v>
      </c>
      <c r="H124" s="101">
        <v>0</v>
      </c>
      <c r="I124" s="93"/>
      <c r="J124" s="82">
        <f t="shared" si="1"/>
        <v>0</v>
      </c>
      <c r="K124" s="92"/>
    </row>
    <row r="125" spans="1:11" ht="15">
      <c r="A125" s="6">
        <v>10442</v>
      </c>
      <c r="B125" s="11" t="s">
        <v>126</v>
      </c>
      <c r="C125" s="100">
        <v>0.0049934364000000005</v>
      </c>
      <c r="D125" s="106">
        <v>0</v>
      </c>
      <c r="E125" s="99">
        <v>0</v>
      </c>
      <c r="F125" s="106">
        <v>0</v>
      </c>
      <c r="G125" s="106">
        <v>0</v>
      </c>
      <c r="H125" s="101">
        <v>0</v>
      </c>
      <c r="I125" s="93"/>
      <c r="J125" s="82">
        <f t="shared" si="1"/>
        <v>0.0049934364000000005</v>
      </c>
      <c r="K125" s="92"/>
    </row>
    <row r="126" spans="1:11" ht="15">
      <c r="A126" s="6">
        <v>10446</v>
      </c>
      <c r="B126" s="11" t="s">
        <v>127</v>
      </c>
      <c r="C126" s="100">
        <v>0</v>
      </c>
      <c r="D126" s="106">
        <v>0</v>
      </c>
      <c r="E126" s="99">
        <v>0</v>
      </c>
      <c r="F126" s="106">
        <v>0</v>
      </c>
      <c r="G126" s="106">
        <v>0</v>
      </c>
      <c r="H126" s="101">
        <v>0</v>
      </c>
      <c r="I126" s="93"/>
      <c r="J126" s="82">
        <f t="shared" si="1"/>
        <v>0</v>
      </c>
      <c r="K126" s="92"/>
    </row>
    <row r="127" spans="1:11" ht="15">
      <c r="A127" s="6">
        <v>10448</v>
      </c>
      <c r="B127" s="11" t="s">
        <v>128</v>
      </c>
      <c r="C127" s="100">
        <v>0</v>
      </c>
      <c r="D127" s="106">
        <v>0</v>
      </c>
      <c r="E127" s="99">
        <v>0</v>
      </c>
      <c r="F127" s="106">
        <v>0</v>
      </c>
      <c r="G127" s="106">
        <v>0</v>
      </c>
      <c r="H127" s="101">
        <v>0</v>
      </c>
      <c r="I127" s="93"/>
      <c r="J127" s="82">
        <f t="shared" si="1"/>
        <v>0</v>
      </c>
      <c r="K127" s="92"/>
    </row>
    <row r="128" spans="1:11" ht="15">
      <c r="A128" s="6">
        <v>10451</v>
      </c>
      <c r="B128" s="11" t="s">
        <v>129</v>
      </c>
      <c r="C128" s="100">
        <v>0</v>
      </c>
      <c r="D128" s="106">
        <v>0</v>
      </c>
      <c r="E128" s="99">
        <v>0</v>
      </c>
      <c r="F128" s="106">
        <v>0</v>
      </c>
      <c r="G128" s="106">
        <v>0</v>
      </c>
      <c r="H128" s="101">
        <v>0</v>
      </c>
      <c r="I128" s="93"/>
      <c r="J128" s="82">
        <f t="shared" si="1"/>
        <v>0</v>
      </c>
      <c r="K128" s="92"/>
    </row>
    <row r="129" spans="1:11" ht="15">
      <c r="A129" s="6">
        <v>10482</v>
      </c>
      <c r="B129" s="11" t="s">
        <v>130</v>
      </c>
      <c r="C129" s="100">
        <v>0</v>
      </c>
      <c r="D129" s="106">
        <v>0</v>
      </c>
      <c r="E129" s="99">
        <v>0</v>
      </c>
      <c r="F129" s="106">
        <v>0</v>
      </c>
      <c r="G129" s="106">
        <v>0</v>
      </c>
      <c r="H129" s="101">
        <v>0</v>
      </c>
      <c r="I129" s="93"/>
      <c r="J129" s="82">
        <f t="shared" si="1"/>
        <v>0</v>
      </c>
      <c r="K129" s="92"/>
    </row>
    <row r="130" spans="1:11" ht="15">
      <c r="A130" s="6">
        <v>10502</v>
      </c>
      <c r="B130" s="11" t="s">
        <v>131</v>
      </c>
      <c r="C130" s="100">
        <v>0</v>
      </c>
      <c r="D130" s="106">
        <v>0</v>
      </c>
      <c r="E130" s="99">
        <v>0</v>
      </c>
      <c r="F130" s="106">
        <v>0</v>
      </c>
      <c r="G130" s="106">
        <v>0</v>
      </c>
      <c r="H130" s="101">
        <v>0</v>
      </c>
      <c r="I130" s="93"/>
      <c r="J130" s="82">
        <f t="shared" si="1"/>
        <v>0</v>
      </c>
      <c r="K130" s="92"/>
    </row>
    <row r="131" spans="1:11" ht="15">
      <c r="A131" s="6">
        <v>13927</v>
      </c>
      <c r="B131" s="11" t="s">
        <v>132</v>
      </c>
      <c r="C131" s="100">
        <v>0</v>
      </c>
      <c r="D131" s="106">
        <v>0</v>
      </c>
      <c r="E131" s="99">
        <v>0</v>
      </c>
      <c r="F131" s="106">
        <v>0</v>
      </c>
      <c r="G131" s="106">
        <v>0</v>
      </c>
      <c r="H131" s="101">
        <v>0</v>
      </c>
      <c r="I131" s="93"/>
      <c r="J131" s="82">
        <f aca="true" t="shared" si="2" ref="J131:J135">SUM(C131:I131)</f>
        <v>0</v>
      </c>
      <c r="K131" s="92"/>
    </row>
    <row r="132" spans="1:11" ht="15">
      <c r="A132" s="6">
        <v>10597</v>
      </c>
      <c r="B132" s="11" t="s">
        <v>133</v>
      </c>
      <c r="C132" s="100">
        <v>0</v>
      </c>
      <c r="D132" s="106">
        <v>0.0051290169</v>
      </c>
      <c r="E132" s="99">
        <v>0.06881547960000002</v>
      </c>
      <c r="F132" s="106">
        <v>0</v>
      </c>
      <c r="G132" s="106">
        <v>0</v>
      </c>
      <c r="H132" s="101">
        <v>0</v>
      </c>
      <c r="I132" s="93"/>
      <c r="J132" s="82">
        <f t="shared" si="2"/>
        <v>0.07394449650000003</v>
      </c>
      <c r="K132" s="92"/>
    </row>
    <row r="133" spans="1:11" ht="15">
      <c r="A133" s="6">
        <v>10706</v>
      </c>
      <c r="B133" s="11" t="s">
        <v>134</v>
      </c>
      <c r="C133" s="100">
        <v>0</v>
      </c>
      <c r="D133" s="106">
        <v>0.33851106890000005</v>
      </c>
      <c r="E133" s="99">
        <v>0</v>
      </c>
      <c r="F133" s="106">
        <v>0</v>
      </c>
      <c r="G133" s="106">
        <v>0</v>
      </c>
      <c r="H133" s="101">
        <v>0</v>
      </c>
      <c r="I133" s="93"/>
      <c r="J133" s="82">
        <f t="shared" si="2"/>
        <v>0.33851106890000005</v>
      </c>
      <c r="K133" s="92"/>
    </row>
    <row r="134" spans="1:11" ht="15">
      <c r="A134" s="6">
        <v>11680</v>
      </c>
      <c r="B134" s="11" t="s">
        <v>135</v>
      </c>
      <c r="C134" s="100">
        <v>0</v>
      </c>
      <c r="D134" s="106">
        <v>0</v>
      </c>
      <c r="E134" s="99">
        <v>0</v>
      </c>
      <c r="F134" s="106">
        <v>0</v>
      </c>
      <c r="G134" s="106">
        <v>0</v>
      </c>
      <c r="H134" s="101">
        <v>0</v>
      </c>
      <c r="I134" s="93"/>
      <c r="J134" s="82">
        <f t="shared" si="2"/>
        <v>0</v>
      </c>
      <c r="K134" s="92"/>
    </row>
    <row r="135" spans="1:11" ht="14.5" thickBot="1">
      <c r="A135" s="7">
        <v>12026</v>
      </c>
      <c r="B135" s="11" t="s">
        <v>136</v>
      </c>
      <c r="C135" s="102">
        <v>0</v>
      </c>
      <c r="D135" s="107">
        <v>0</v>
      </c>
      <c r="E135" s="103">
        <v>0</v>
      </c>
      <c r="F135" s="107">
        <v>0</v>
      </c>
      <c r="G135" s="107">
        <v>0.2466803196</v>
      </c>
      <c r="H135" s="104">
        <v>0.09740120535799089</v>
      </c>
      <c r="I135" s="93"/>
      <c r="J135" s="82">
        <f t="shared" si="2"/>
        <v>0.3440815249579909</v>
      </c>
      <c r="K135" s="92"/>
    </row>
    <row r="136" spans="2:11" ht="14.5" thickBot="1">
      <c r="B136" s="13" t="s">
        <v>146</v>
      </c>
      <c r="C136" s="96">
        <f aca="true" t="shared" si="3" ref="C136:J136">SUM(C3:C135)</f>
        <v>41.215533592051145</v>
      </c>
      <c r="D136" s="97">
        <f t="shared" si="3"/>
        <v>38.72307701540914</v>
      </c>
      <c r="E136" s="98">
        <f t="shared" si="3"/>
        <v>43.14534812976441</v>
      </c>
      <c r="F136" s="97">
        <f t="shared" si="3"/>
        <v>40.98793608307704</v>
      </c>
      <c r="G136" s="97">
        <f t="shared" si="3"/>
        <v>11.87737998498722</v>
      </c>
      <c r="H136" s="98">
        <f t="shared" si="3"/>
        <v>17.020937812829445</v>
      </c>
      <c r="I136" s="14">
        <f t="shared" si="3"/>
        <v>49.9955</v>
      </c>
      <c r="J136" s="86">
        <f t="shared" si="3"/>
        <v>242.96571261811843</v>
      </c>
      <c r="K136" s="92"/>
    </row>
    <row r="138" ht="14.15" customHeight="1"/>
  </sheetData>
  <mergeCells count="2">
    <mergeCell ref="C1:H1"/>
    <mergeCell ref="A1:B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6"/>
  <sheetViews>
    <sheetView workbookViewId="0" topLeftCell="A1">
      <pane xSplit="2" ySplit="3" topLeftCell="C4" activePane="bottomRight" state="frozen"/>
      <selection pane="topLeft" activeCell="CH2" sqref="CH2"/>
      <selection pane="topRight" activeCell="CH2" sqref="CH2"/>
      <selection pane="bottomLeft" activeCell="CH2" sqref="CH2"/>
      <selection pane="bottomRight" activeCell="H13" sqref="H13"/>
    </sheetView>
  </sheetViews>
  <sheetFormatPr defaultColWidth="9.421875" defaultRowHeight="15"/>
  <cols>
    <col min="1" max="1" width="8.57421875" style="1" bestFit="1" customWidth="1"/>
    <col min="2" max="2" width="34.421875" style="1" customWidth="1"/>
    <col min="3" max="3" width="14.57421875" style="1" customWidth="1"/>
    <col min="4" max="4" width="12.57421875" style="1" customWidth="1"/>
    <col min="5" max="5" width="13.8515625" style="1" customWidth="1"/>
    <col min="6" max="16384" width="9.421875" style="1" customWidth="1"/>
  </cols>
  <sheetData>
    <row r="1" spans="2:3" ht="14.5" thickBot="1">
      <c r="B1" s="13" t="s">
        <v>154</v>
      </c>
      <c r="C1" s="25">
        <f>SUM(Calculation!K137:O137)</f>
        <v>7079.7273244026655</v>
      </c>
    </row>
    <row r="2" spans="1:4" ht="14.5" thickBot="1">
      <c r="A2" s="183" t="s">
        <v>1</v>
      </c>
      <c r="B2" s="184"/>
      <c r="C2" s="64"/>
      <c r="D2" s="63"/>
    </row>
    <row r="3" spans="1:5" ht="42.5" thickBot="1">
      <c r="A3" s="4" t="s">
        <v>2</v>
      </c>
      <c r="B3" s="5" t="s">
        <v>3</v>
      </c>
      <c r="C3" s="27" t="s">
        <v>155</v>
      </c>
      <c r="D3" s="27" t="s">
        <v>193</v>
      </c>
      <c r="E3" s="87" t="s">
        <v>192</v>
      </c>
    </row>
    <row r="4" spans="1:5" ht="15">
      <c r="A4" s="6">
        <v>10015</v>
      </c>
      <c r="B4" s="11" t="s">
        <v>4</v>
      </c>
      <c r="C4" s="28">
        <f>SUM(Calculation!K4:O4)</f>
        <v>0.549315296803653</v>
      </c>
      <c r="D4" s="65">
        <f aca="true" t="shared" si="0" ref="D4:D34">C4/$C$1</f>
        <v>7.758989458679472E-05</v>
      </c>
      <c r="E4" s="82">
        <f aca="true" t="shared" si="1" ref="E4:E67">IF($C$1&lt;7250,$D4*(7250-$C$1),0)</f>
        <v>0.013211438950608674</v>
      </c>
    </row>
    <row r="5" spans="1:5" ht="15">
      <c r="A5" s="6">
        <v>10024</v>
      </c>
      <c r="B5" s="11" t="s">
        <v>5</v>
      </c>
      <c r="C5" s="28">
        <f>SUM(Calculation!K5:O5)</f>
        <v>207.31177834272418</v>
      </c>
      <c r="D5" s="65">
        <f t="shared" si="0"/>
        <v>0.029282452394480546</v>
      </c>
      <c r="E5" s="82">
        <f t="shared" si="1"/>
        <v>4.986001517259775</v>
      </c>
    </row>
    <row r="6" spans="1:5" ht="15">
      <c r="A6" s="6">
        <v>10025</v>
      </c>
      <c r="B6" s="11" t="s">
        <v>6</v>
      </c>
      <c r="C6" s="28">
        <f>SUM(Calculation!K6:O6)</f>
        <v>64.1086952437614</v>
      </c>
      <c r="D6" s="65">
        <f t="shared" si="0"/>
        <v>0.009055249207520915</v>
      </c>
      <c r="E6" s="82">
        <f t="shared" si="1"/>
        <v>1.5418615107652287</v>
      </c>
    </row>
    <row r="7" spans="1:5" ht="15">
      <c r="A7" s="6">
        <v>10027</v>
      </c>
      <c r="B7" s="11" t="s">
        <v>7</v>
      </c>
      <c r="C7" s="28">
        <f>SUM(Calculation!K7:O7)</f>
        <v>63.4075927682137</v>
      </c>
      <c r="D7" s="65">
        <f t="shared" si="0"/>
        <v>0.008956219620162216</v>
      </c>
      <c r="E7" s="82">
        <f t="shared" si="1"/>
        <v>1.524999477962363</v>
      </c>
    </row>
    <row r="8" spans="1:5" ht="15">
      <c r="A8" s="6">
        <v>10029</v>
      </c>
      <c r="B8" s="11" t="s">
        <v>8</v>
      </c>
      <c r="C8" s="28">
        <f>SUM(Calculation!K8:O8)</f>
        <v>3.91</v>
      </c>
      <c r="D8" s="65">
        <f t="shared" si="0"/>
        <v>0.0005522811572873531</v>
      </c>
      <c r="E8" s="82">
        <f t="shared" si="1"/>
        <v>0.09403839033330992</v>
      </c>
    </row>
    <row r="9" spans="1:5" ht="15">
      <c r="A9" s="6">
        <v>10044</v>
      </c>
      <c r="B9" s="11" t="s">
        <v>9</v>
      </c>
      <c r="C9" s="28">
        <f>SUM(Calculation!K9:O9)</f>
        <v>20.865224743150677</v>
      </c>
      <c r="D9" s="65">
        <f t="shared" si="0"/>
        <v>0.0029471791478792764</v>
      </c>
      <c r="E9" s="82">
        <f t="shared" si="1"/>
        <v>0.5018240789740767</v>
      </c>
    </row>
    <row r="10" spans="1:5" ht="15">
      <c r="A10" s="6">
        <v>10046</v>
      </c>
      <c r="B10" s="11" t="s">
        <v>10</v>
      </c>
      <c r="C10" s="28">
        <f>SUM(Calculation!K10:O10)</f>
        <v>86.55800804708905</v>
      </c>
      <c r="D10" s="65">
        <f t="shared" si="0"/>
        <v>0.012226178224228737</v>
      </c>
      <c r="E10" s="82">
        <f t="shared" si="1"/>
        <v>2.0817840785692945</v>
      </c>
    </row>
    <row r="11" spans="1:5" ht="15">
      <c r="A11" s="6">
        <v>10047</v>
      </c>
      <c r="B11" s="11" t="s">
        <v>11</v>
      </c>
      <c r="C11" s="28">
        <f>SUM(Calculation!K11:O11)</f>
        <v>146.308868199462</v>
      </c>
      <c r="D11" s="65">
        <f t="shared" si="0"/>
        <v>0.020665890294271533</v>
      </c>
      <c r="E11" s="82">
        <f t="shared" si="1"/>
        <v>3.5188364340065994</v>
      </c>
    </row>
    <row r="12" spans="1:5" ht="15">
      <c r="A12" s="6">
        <v>10055</v>
      </c>
      <c r="B12" s="11" t="s">
        <v>12</v>
      </c>
      <c r="C12" s="28">
        <f>SUM(Calculation!K12:O12)</f>
        <v>0.4183246575342465</v>
      </c>
      <c r="D12" s="65">
        <f t="shared" si="0"/>
        <v>5.9087679280012615E-05</v>
      </c>
      <c r="E12" s="82">
        <f t="shared" si="1"/>
        <v>0.010061017245844928</v>
      </c>
    </row>
    <row r="13" spans="1:5" ht="15">
      <c r="A13" s="6">
        <v>10057</v>
      </c>
      <c r="B13" s="11" t="s">
        <v>13</v>
      </c>
      <c r="C13" s="28">
        <f>SUM(Calculation!K13:O13)</f>
        <v>17.894087557077647</v>
      </c>
      <c r="D13" s="65">
        <f t="shared" si="0"/>
        <v>0.0025275108400573064</v>
      </c>
      <c r="E13" s="82">
        <f t="shared" si="1"/>
        <v>0.430366033337824</v>
      </c>
    </row>
    <row r="14" spans="1:5" ht="15">
      <c r="A14" s="6">
        <v>10059</v>
      </c>
      <c r="B14" s="11" t="s">
        <v>14</v>
      </c>
      <c r="C14" s="28">
        <f>SUM(Calculation!K14:O14)</f>
        <v>7.809168578767123</v>
      </c>
      <c r="D14" s="65">
        <f t="shared" si="0"/>
        <v>0.0011030323938960463</v>
      </c>
      <c r="E14" s="82">
        <f t="shared" si="1"/>
        <v>0.18781627697921274</v>
      </c>
    </row>
    <row r="15" spans="1:5" ht="15">
      <c r="A15" s="6">
        <v>10061</v>
      </c>
      <c r="B15" s="11" t="s">
        <v>15</v>
      </c>
      <c r="C15" s="28">
        <f>SUM(Calculation!K15:O15)</f>
        <v>9.004446175799087</v>
      </c>
      <c r="D15" s="65">
        <f t="shared" si="0"/>
        <v>0.0012718634155248084</v>
      </c>
      <c r="E15" s="82">
        <f t="shared" si="1"/>
        <v>0.2165635867557735</v>
      </c>
    </row>
    <row r="16" spans="1:5" ht="15">
      <c r="A16" s="6">
        <v>10062</v>
      </c>
      <c r="B16" s="11" t="s">
        <v>16</v>
      </c>
      <c r="C16" s="28">
        <f>SUM(Calculation!K16:O16)</f>
        <v>5.802473110159816</v>
      </c>
      <c r="D16" s="65">
        <f t="shared" si="0"/>
        <v>0.0008195899141707955</v>
      </c>
      <c r="E16" s="82">
        <f t="shared" si="1"/>
        <v>0.13955376757845106</v>
      </c>
    </row>
    <row r="17" spans="1:5" ht="15">
      <c r="A17" s="6">
        <v>10064</v>
      </c>
      <c r="B17" s="11" t="s">
        <v>17</v>
      </c>
      <c r="C17" s="28">
        <f>SUM(Calculation!K17:O17)</f>
        <v>14.873906250000001</v>
      </c>
      <c r="D17" s="65">
        <f t="shared" si="0"/>
        <v>0.0021009151297016865</v>
      </c>
      <c r="E17" s="82">
        <f t="shared" si="1"/>
        <v>0.3577284403372271</v>
      </c>
    </row>
    <row r="18" spans="1:5" ht="15">
      <c r="A18" s="6">
        <v>10065</v>
      </c>
      <c r="B18" s="11" t="s">
        <v>18</v>
      </c>
      <c r="C18" s="28">
        <f>SUM(Calculation!K18:O18)</f>
        <v>2.9346457477168952</v>
      </c>
      <c r="D18" s="65">
        <f t="shared" si="0"/>
        <v>0.0004145139513497434</v>
      </c>
      <c r="E18" s="82">
        <f t="shared" si="1"/>
        <v>0.07058039956874414</v>
      </c>
    </row>
    <row r="19" spans="1:5" ht="15">
      <c r="A19" s="6">
        <v>10066</v>
      </c>
      <c r="B19" s="11" t="s">
        <v>19</v>
      </c>
      <c r="C19" s="28">
        <f>SUM(Calculation!K19:O19)</f>
        <v>24.913138232787666</v>
      </c>
      <c r="D19" s="65">
        <f t="shared" si="0"/>
        <v>0.003518940361857743</v>
      </c>
      <c r="E19" s="82">
        <f t="shared" si="1"/>
        <v>0.5991793906809701</v>
      </c>
    </row>
    <row r="20" spans="1:5" ht="15">
      <c r="A20" s="6">
        <v>10067</v>
      </c>
      <c r="B20" s="11" t="s">
        <v>20</v>
      </c>
      <c r="C20" s="28">
        <f>SUM(Calculation!K20:O20)</f>
        <v>15.922356420412775</v>
      </c>
      <c r="D20" s="65">
        <f t="shared" si="0"/>
        <v>0.0022490070155005842</v>
      </c>
      <c r="E20" s="82">
        <f t="shared" si="1"/>
        <v>0.3829444419664603</v>
      </c>
    </row>
    <row r="21" spans="1:5" ht="15">
      <c r="A21" s="6">
        <v>10068</v>
      </c>
      <c r="B21" s="11" t="s">
        <v>21</v>
      </c>
      <c r="C21" s="28">
        <f>SUM(Calculation!K21:O21)</f>
        <v>2.53177853881279</v>
      </c>
      <c r="D21" s="65">
        <f t="shared" si="0"/>
        <v>0.00035760961161401827</v>
      </c>
      <c r="E21" s="82">
        <f t="shared" si="1"/>
        <v>0.0608911453888425</v>
      </c>
    </row>
    <row r="22" spans="1:5" ht="15">
      <c r="A22" s="6">
        <v>10070</v>
      </c>
      <c r="B22" s="11" t="s">
        <v>22</v>
      </c>
      <c r="C22" s="28">
        <f>SUM(Calculation!K22:O22)</f>
        <v>0.368026855022831</v>
      </c>
      <c r="D22" s="65">
        <f t="shared" si="0"/>
        <v>5.1983196267220975E-05</v>
      </c>
      <c r="E22" s="82">
        <f t="shared" si="1"/>
        <v>0.008851317914521085</v>
      </c>
    </row>
    <row r="23" spans="1:5" ht="15">
      <c r="A23" s="6">
        <v>10071</v>
      </c>
      <c r="B23" s="11" t="s">
        <v>23</v>
      </c>
      <c r="C23" s="28">
        <f>SUM(Calculation!K23:O23)</f>
        <v>1.942507420091325</v>
      </c>
      <c r="D23" s="65">
        <f t="shared" si="0"/>
        <v>0.00027437602199675387</v>
      </c>
      <c r="E23" s="82">
        <f t="shared" si="1"/>
        <v>0.04671873938514037</v>
      </c>
    </row>
    <row r="24" spans="1:5" ht="15">
      <c r="A24" s="6">
        <v>10072</v>
      </c>
      <c r="B24" s="11" t="s">
        <v>24</v>
      </c>
      <c r="C24" s="28">
        <f>SUM(Calculation!K24:O24)</f>
        <v>24.50024791292055</v>
      </c>
      <c r="D24" s="65">
        <f t="shared" si="0"/>
        <v>0.0034606202739577542</v>
      </c>
      <c r="E24" s="82">
        <f t="shared" si="1"/>
        <v>0.5892490732731673</v>
      </c>
    </row>
    <row r="25" spans="1:5" ht="15">
      <c r="A25" s="6">
        <v>10074</v>
      </c>
      <c r="B25" s="11" t="s">
        <v>25</v>
      </c>
      <c r="C25" s="28">
        <f>SUM(Calculation!K25:O25)</f>
        <v>27.465286021035396</v>
      </c>
      <c r="D25" s="65">
        <f t="shared" si="0"/>
        <v>0.0038794270969119155</v>
      </c>
      <c r="E25" s="82">
        <f t="shared" si="1"/>
        <v>0.6605604315759915</v>
      </c>
    </row>
    <row r="26" spans="1:5" ht="15">
      <c r="A26" s="6">
        <v>10076</v>
      </c>
      <c r="B26" s="11" t="s">
        <v>26</v>
      </c>
      <c r="C26" s="28">
        <f>SUM(Calculation!K26:O26)</f>
        <v>5.514571873250458</v>
      </c>
      <c r="D26" s="65">
        <f t="shared" si="0"/>
        <v>0.0007789243314841558</v>
      </c>
      <c r="E26" s="82">
        <f t="shared" si="1"/>
        <v>0.1326295300096723</v>
      </c>
    </row>
    <row r="27" spans="1:5" ht="15">
      <c r="A27" s="6">
        <v>10078</v>
      </c>
      <c r="B27" s="11" t="s">
        <v>27</v>
      </c>
      <c r="C27" s="28">
        <f>SUM(Calculation!K27:O27)</f>
        <v>3.58034095803813</v>
      </c>
      <c r="D27" s="65">
        <f t="shared" si="0"/>
        <v>0.0005057173523756032</v>
      </c>
      <c r="E27" s="82">
        <f t="shared" si="1"/>
        <v>0.08610984668499397</v>
      </c>
    </row>
    <row r="28" spans="1:5" ht="15">
      <c r="A28" s="6">
        <v>10079</v>
      </c>
      <c r="B28" s="11" t="s">
        <v>28</v>
      </c>
      <c r="C28" s="28">
        <f>SUM(Calculation!K28:O28)</f>
        <v>79.25140525114153</v>
      </c>
      <c r="D28" s="65">
        <f t="shared" si="0"/>
        <v>0.011194132431905233</v>
      </c>
      <c r="E28" s="82">
        <f t="shared" si="1"/>
        <v>1.9060548801714003</v>
      </c>
    </row>
    <row r="29" spans="1:5" ht="15">
      <c r="A29" s="6">
        <v>10080</v>
      </c>
      <c r="B29" s="11" t="s">
        <v>29</v>
      </c>
      <c r="C29" s="28">
        <f>SUM(Calculation!K29:O29)</f>
        <v>6.67405593607306</v>
      </c>
      <c r="D29" s="65">
        <f t="shared" si="0"/>
        <v>0.0009426995744692988</v>
      </c>
      <c r="E29" s="82">
        <f t="shared" si="1"/>
        <v>0.16051597882935614</v>
      </c>
    </row>
    <row r="30" spans="1:5" ht="15">
      <c r="A30" s="6">
        <v>10081</v>
      </c>
      <c r="B30" s="11" t="s">
        <v>30</v>
      </c>
      <c r="C30" s="28">
        <f>SUM(Calculation!K30:O30)</f>
        <v>10.030785391919817</v>
      </c>
      <c r="D30" s="65">
        <f t="shared" si="0"/>
        <v>0.0014168321648978396</v>
      </c>
      <c r="E30" s="82">
        <f t="shared" si="1"/>
        <v>0.24124780358951892</v>
      </c>
    </row>
    <row r="31" spans="1:5" ht="15">
      <c r="A31" s="6">
        <v>10082</v>
      </c>
      <c r="B31" s="11" t="s">
        <v>31</v>
      </c>
      <c r="C31" s="28">
        <f>SUM(Calculation!K31:O31)</f>
        <v>0.11859477739726024</v>
      </c>
      <c r="D31" s="65">
        <f t="shared" si="0"/>
        <v>1.6751319925625298E-05</v>
      </c>
      <c r="E31" s="82">
        <f t="shared" si="1"/>
        <v>0.002852292063523161</v>
      </c>
    </row>
    <row r="32" spans="1:5" ht="15">
      <c r="A32" s="6">
        <v>10083</v>
      </c>
      <c r="B32" s="11" t="s">
        <v>32</v>
      </c>
      <c r="C32" s="28">
        <f>SUM(Calculation!K32:O32)</f>
        <v>8.636951862617806</v>
      </c>
      <c r="D32" s="65">
        <f t="shared" si="0"/>
        <v>0.001219955439928829</v>
      </c>
      <c r="E32" s="82">
        <f t="shared" si="1"/>
        <v>0.20772507686620495</v>
      </c>
    </row>
    <row r="33" spans="1:5" ht="15">
      <c r="A33" s="6">
        <v>10086</v>
      </c>
      <c r="B33" s="11" t="s">
        <v>33</v>
      </c>
      <c r="C33" s="28">
        <f>SUM(Calculation!K33:O33)</f>
        <v>3.75102054794521</v>
      </c>
      <c r="D33" s="65">
        <f t="shared" si="0"/>
        <v>0.0005298255675774481</v>
      </c>
      <c r="E33" s="82">
        <f t="shared" si="1"/>
        <v>0.09021481699128842</v>
      </c>
    </row>
    <row r="34" spans="1:5" ht="15">
      <c r="A34" s="6">
        <v>10087</v>
      </c>
      <c r="B34" s="11" t="s">
        <v>34</v>
      </c>
      <c r="C34" s="28">
        <f>SUM(Calculation!K34:O34)</f>
        <v>45.184006279088806</v>
      </c>
      <c r="D34" s="65">
        <f t="shared" si="0"/>
        <v>0.006382167590458873</v>
      </c>
      <c r="E34" s="82">
        <f t="shared" si="1"/>
        <v>1.0867087517380254</v>
      </c>
    </row>
    <row r="35" spans="1:5" ht="15">
      <c r="A35" s="6">
        <v>10089</v>
      </c>
      <c r="B35" s="11" t="s">
        <v>35</v>
      </c>
      <c r="C35" s="28">
        <f>SUM(Calculation!K35:O35)</f>
        <v>108.30987813208938</v>
      </c>
      <c r="D35" s="65">
        <f aca="true" t="shared" si="2" ref="D35:D66">C35/$C$1</f>
        <v>0.015298594588348466</v>
      </c>
      <c r="E35" s="82">
        <f t="shared" si="1"/>
        <v>2.6049326334369947</v>
      </c>
    </row>
    <row r="36" spans="1:5" ht="15">
      <c r="A36" s="6">
        <v>10091</v>
      </c>
      <c r="B36" s="11" t="s">
        <v>36</v>
      </c>
      <c r="C36" s="28">
        <f>SUM(Calculation!K36:O36)</f>
        <v>9.530677911160275</v>
      </c>
      <c r="D36" s="65">
        <f t="shared" si="2"/>
        <v>0.0013461927945034808</v>
      </c>
      <c r="E36" s="82">
        <f t="shared" si="1"/>
        <v>0.2292198489899603</v>
      </c>
    </row>
    <row r="37" spans="1:5" ht="15">
      <c r="A37" s="6">
        <v>10094</v>
      </c>
      <c r="B37" s="11" t="s">
        <v>37</v>
      </c>
      <c r="C37" s="28">
        <f>SUM(Calculation!K37:O37)</f>
        <v>2.879421004566212</v>
      </c>
      <c r="D37" s="65">
        <f t="shared" si="2"/>
        <v>0.0004067135459640257</v>
      </c>
      <c r="E37" s="82">
        <f t="shared" si="1"/>
        <v>0.06925220367297412</v>
      </c>
    </row>
    <row r="38" spans="1:5" ht="15">
      <c r="A38" s="6">
        <v>10095</v>
      </c>
      <c r="B38" s="11" t="s">
        <v>38</v>
      </c>
      <c r="C38" s="28">
        <f>SUM(Calculation!K38:O38)</f>
        <v>3.65877930936073</v>
      </c>
      <c r="D38" s="65">
        <f t="shared" si="2"/>
        <v>0.0005167966422590195</v>
      </c>
      <c r="E38" s="82">
        <f t="shared" si="1"/>
        <v>0.08799634701716175</v>
      </c>
    </row>
    <row r="39" spans="1:5" ht="15">
      <c r="A39" s="6">
        <v>10097</v>
      </c>
      <c r="B39" s="11" t="s">
        <v>39</v>
      </c>
      <c r="C39" s="28">
        <f>SUM(Calculation!K39:O39)</f>
        <v>2.042914811643835</v>
      </c>
      <c r="D39" s="65">
        <f t="shared" si="2"/>
        <v>0.0002885584031749699</v>
      </c>
      <c r="E39" s="82">
        <f t="shared" si="1"/>
        <v>0.04913361137469649</v>
      </c>
    </row>
    <row r="40" spans="1:5" ht="15">
      <c r="A40" s="6">
        <v>10101</v>
      </c>
      <c r="B40" s="11" t="s">
        <v>40</v>
      </c>
      <c r="C40" s="28">
        <f>SUM(Calculation!K40:O40)</f>
        <v>78.61493534475892</v>
      </c>
      <c r="D40" s="65">
        <f t="shared" si="2"/>
        <v>0.011104232090095626</v>
      </c>
      <c r="E40" s="82">
        <f t="shared" si="1"/>
        <v>1.8907473084343636</v>
      </c>
    </row>
    <row r="41" spans="1:5" ht="15">
      <c r="A41" s="6">
        <v>10103</v>
      </c>
      <c r="B41" s="11" t="s">
        <v>41</v>
      </c>
      <c r="C41" s="28">
        <f>SUM(Calculation!K41:O41)</f>
        <v>381.94136780931785</v>
      </c>
      <c r="D41" s="65">
        <f t="shared" si="2"/>
        <v>0.05394859862650758</v>
      </c>
      <c r="E41" s="82">
        <f t="shared" si="1"/>
        <v>9.18597223286213</v>
      </c>
    </row>
    <row r="42" spans="1:5" ht="15">
      <c r="A42" s="6">
        <v>10105</v>
      </c>
      <c r="B42" s="11" t="s">
        <v>42</v>
      </c>
      <c r="C42" s="28">
        <f>SUM(Calculation!K42:O42)</f>
        <v>97.83714957191775</v>
      </c>
      <c r="D42" s="65">
        <f t="shared" si="2"/>
        <v>0.013819338667845165</v>
      </c>
      <c r="E42" s="82">
        <f t="shared" si="1"/>
        <v>2.3530557699597</v>
      </c>
    </row>
    <row r="43" spans="1:5" ht="15">
      <c r="A43" s="6">
        <v>10106</v>
      </c>
      <c r="B43" s="11" t="s">
        <v>43</v>
      </c>
      <c r="C43" s="28">
        <f>SUM(Calculation!K43:O43)</f>
        <v>24.494500000000002</v>
      </c>
      <c r="D43" s="65">
        <f t="shared" si="2"/>
        <v>0.00345980839058186</v>
      </c>
      <c r="E43" s="82">
        <f t="shared" si="1"/>
        <v>0.5891108317184809</v>
      </c>
    </row>
    <row r="44" spans="1:5" ht="15">
      <c r="A44" s="6">
        <v>10109</v>
      </c>
      <c r="B44" s="11" t="s">
        <v>44</v>
      </c>
      <c r="C44" s="28">
        <f>SUM(Calculation!K44:O44)</f>
        <v>13.178644788811875</v>
      </c>
      <c r="D44" s="65">
        <f t="shared" si="2"/>
        <v>0.0018614621983232653</v>
      </c>
      <c r="E44" s="82">
        <f t="shared" si="1"/>
        <v>0.3169561490317984</v>
      </c>
    </row>
    <row r="45" spans="1:5" ht="15">
      <c r="A45" s="6">
        <v>10111</v>
      </c>
      <c r="B45" s="11" t="s">
        <v>45</v>
      </c>
      <c r="C45" s="28">
        <f>SUM(Calculation!K45:O45)</f>
        <v>3.244555479452055</v>
      </c>
      <c r="D45" s="65">
        <f t="shared" si="2"/>
        <v>0.00045828819822885006</v>
      </c>
      <c r="E45" s="82">
        <f t="shared" si="1"/>
        <v>0.07803395770710789</v>
      </c>
    </row>
    <row r="46" spans="1:5" ht="15">
      <c r="A46" s="6">
        <v>10112</v>
      </c>
      <c r="B46" s="11" t="s">
        <v>46</v>
      </c>
      <c r="C46" s="28">
        <f>SUM(Calculation!K46:O46)</f>
        <v>58.9005835220379</v>
      </c>
      <c r="D46" s="65">
        <f t="shared" si="2"/>
        <v>0.008319611875307286</v>
      </c>
      <c r="E46" s="82">
        <f t="shared" si="1"/>
        <v>1.4166025739399288</v>
      </c>
    </row>
    <row r="47" spans="1:5" ht="15">
      <c r="A47" s="6">
        <v>10113</v>
      </c>
      <c r="B47" s="11" t="s">
        <v>47</v>
      </c>
      <c r="C47" s="28">
        <f>SUM(Calculation!K47:O47)</f>
        <v>39.76783306306644</v>
      </c>
      <c r="D47" s="65">
        <f t="shared" si="2"/>
        <v>0.005617141909688132</v>
      </c>
      <c r="E47" s="82">
        <f t="shared" si="1"/>
        <v>0.9564457821725191</v>
      </c>
    </row>
    <row r="48" spans="1:5" ht="15">
      <c r="A48" s="6">
        <v>10116</v>
      </c>
      <c r="B48" s="11" t="s">
        <v>48</v>
      </c>
      <c r="C48" s="28">
        <f>SUM(Calculation!K48:O48)</f>
        <v>0.23703652415</v>
      </c>
      <c r="D48" s="65">
        <f t="shared" si="2"/>
        <v>3.3481024520954894E-05</v>
      </c>
      <c r="E48" s="82">
        <f t="shared" si="1"/>
        <v>0.005700903626922953</v>
      </c>
    </row>
    <row r="49" spans="1:5" ht="15">
      <c r="A49" s="6">
        <v>10118</v>
      </c>
      <c r="B49" s="11" t="s">
        <v>49</v>
      </c>
      <c r="C49" s="28">
        <f>SUM(Calculation!K49:O49)</f>
        <v>47.07393138689498</v>
      </c>
      <c r="D49" s="65">
        <f t="shared" si="2"/>
        <v>0.0066491164461431745</v>
      </c>
      <c r="E49" s="82">
        <f t="shared" si="1"/>
        <v>1.132162847643038</v>
      </c>
    </row>
    <row r="50" spans="1:5" ht="15">
      <c r="A50" s="6">
        <v>10121</v>
      </c>
      <c r="B50" s="11" t="s">
        <v>50</v>
      </c>
      <c r="C50" s="28">
        <f>SUM(Calculation!K50:O50)</f>
        <v>41.0875</v>
      </c>
      <c r="D50" s="65">
        <f t="shared" si="2"/>
        <v>0.00580354272379645</v>
      </c>
      <c r="E50" s="82">
        <f t="shared" si="1"/>
        <v>0.9881847475242637</v>
      </c>
    </row>
    <row r="51" spans="1:5" ht="15">
      <c r="A51" s="6">
        <v>10123</v>
      </c>
      <c r="B51" s="11" t="s">
        <v>51</v>
      </c>
      <c r="C51" s="28">
        <f>SUM(Calculation!K51:O51)</f>
        <v>443.64721682089794</v>
      </c>
      <c r="D51" s="65">
        <f t="shared" si="2"/>
        <v>0.06266444970157513</v>
      </c>
      <c r="E51" s="82">
        <f t="shared" si="1"/>
        <v>10.670043515521783</v>
      </c>
    </row>
    <row r="52" spans="1:5" ht="15">
      <c r="A52" s="6">
        <v>10136</v>
      </c>
      <c r="B52" s="11" t="s">
        <v>52</v>
      </c>
      <c r="C52" s="28">
        <f>SUM(Calculation!K52:O52)</f>
        <v>18.888821793949774</v>
      </c>
      <c r="D52" s="65">
        <f t="shared" si="2"/>
        <v>0.0026680154373803474</v>
      </c>
      <c r="E52" s="82">
        <f t="shared" si="1"/>
        <v>0.4542901270577443</v>
      </c>
    </row>
    <row r="53" spans="1:5" ht="15">
      <c r="A53" s="6">
        <v>10142</v>
      </c>
      <c r="B53" s="11" t="s">
        <v>53</v>
      </c>
      <c r="C53" s="28">
        <f>SUM(Calculation!K53:O53)</f>
        <v>2.8783137557077625</v>
      </c>
      <c r="D53" s="65">
        <f t="shared" si="2"/>
        <v>0.0004065571488589235</v>
      </c>
      <c r="E53" s="82">
        <f t="shared" si="1"/>
        <v>0.06922557351943269</v>
      </c>
    </row>
    <row r="54" spans="1:5" ht="15">
      <c r="A54" s="6">
        <v>10144</v>
      </c>
      <c r="B54" s="11" t="s">
        <v>54</v>
      </c>
      <c r="C54" s="28">
        <f>SUM(Calculation!K54:O54)</f>
        <v>3.375927083333332</v>
      </c>
      <c r="D54" s="65">
        <f t="shared" si="2"/>
        <v>0.0004768442241690668</v>
      </c>
      <c r="E54" s="82">
        <f t="shared" si="1"/>
        <v>0.08119354189240215</v>
      </c>
    </row>
    <row r="55" spans="1:5" ht="15">
      <c r="A55" s="6">
        <v>10156</v>
      </c>
      <c r="B55" s="11" t="s">
        <v>55</v>
      </c>
      <c r="C55" s="28">
        <f>SUM(Calculation!K55:O55)</f>
        <v>32.59486285441895</v>
      </c>
      <c r="D55" s="65">
        <f t="shared" si="2"/>
        <v>0.004603971503545027</v>
      </c>
      <c r="E55" s="82">
        <f t="shared" si="1"/>
        <v>0.7839305462824945</v>
      </c>
    </row>
    <row r="56" spans="1:5" ht="15">
      <c r="A56" s="6">
        <v>10157</v>
      </c>
      <c r="B56" s="11" t="s">
        <v>56</v>
      </c>
      <c r="C56" s="28">
        <f>SUM(Calculation!K56:O56)</f>
        <v>40.33872532299068</v>
      </c>
      <c r="D56" s="65">
        <f t="shared" si="2"/>
        <v>0.005697779515314054</v>
      </c>
      <c r="E56" s="82">
        <f t="shared" si="1"/>
        <v>0.9701761630362074</v>
      </c>
    </row>
    <row r="57" spans="1:5" ht="15">
      <c r="A57" s="6">
        <v>10158</v>
      </c>
      <c r="B57" s="11" t="s">
        <v>57</v>
      </c>
      <c r="C57" s="28">
        <f>SUM(Calculation!K57:O57)</f>
        <v>3.0807521404109597</v>
      </c>
      <c r="D57" s="65">
        <f t="shared" si="2"/>
        <v>0.0004351512423073286</v>
      </c>
      <c r="E57" s="82">
        <f t="shared" si="1"/>
        <v>0.07409436631717284</v>
      </c>
    </row>
    <row r="58" spans="1:5" ht="15">
      <c r="A58" s="6">
        <v>10170</v>
      </c>
      <c r="B58" s="11" t="s">
        <v>58</v>
      </c>
      <c r="C58" s="28">
        <f>SUM(Calculation!K58:O58)</f>
        <v>235.5676627015224</v>
      </c>
      <c r="D58" s="65">
        <f t="shared" si="2"/>
        <v>0.0332735502241109</v>
      </c>
      <c r="E58" s="82">
        <f t="shared" si="1"/>
        <v>5.665576423281651</v>
      </c>
    </row>
    <row r="59" spans="1:5" ht="15">
      <c r="A59" s="6">
        <v>10172</v>
      </c>
      <c r="B59" s="11" t="s">
        <v>59</v>
      </c>
      <c r="C59" s="28">
        <f>SUM(Calculation!K59:O59)</f>
        <v>5.11537385844749</v>
      </c>
      <c r="D59" s="65">
        <f t="shared" si="2"/>
        <v>0.0007225382594631336</v>
      </c>
      <c r="E59" s="82">
        <f t="shared" si="1"/>
        <v>0.12302852266022882</v>
      </c>
    </row>
    <row r="60" spans="1:5" ht="15">
      <c r="A60" s="6">
        <v>10173</v>
      </c>
      <c r="B60" s="11" t="s">
        <v>60</v>
      </c>
      <c r="C60" s="28">
        <f>SUM(Calculation!K60:O60)</f>
        <v>36.27442842922375</v>
      </c>
      <c r="D60" s="65">
        <f t="shared" si="2"/>
        <v>0.005123704172079016</v>
      </c>
      <c r="E60" s="82">
        <f t="shared" si="1"/>
        <v>0.8724268183491194</v>
      </c>
    </row>
    <row r="61" spans="1:5" ht="15">
      <c r="A61" s="6">
        <v>10174</v>
      </c>
      <c r="B61" s="11" t="s">
        <v>61</v>
      </c>
      <c r="C61" s="28">
        <f>SUM(Calculation!K61:O61)</f>
        <v>0.5327001712328767</v>
      </c>
      <c r="D61" s="65">
        <f t="shared" si="2"/>
        <v>7.524303505259957E-05</v>
      </c>
      <c r="E61" s="82">
        <f t="shared" si="1"/>
        <v>0.012811832898470153</v>
      </c>
    </row>
    <row r="62" spans="1:5" ht="15">
      <c r="A62" s="6">
        <v>10177</v>
      </c>
      <c r="B62" s="11" t="s">
        <v>62</v>
      </c>
      <c r="C62" s="28">
        <f>SUM(Calculation!K62:O62)</f>
        <v>9.85533378995434</v>
      </c>
      <c r="D62" s="65">
        <f t="shared" si="2"/>
        <v>0.001392049910733795</v>
      </c>
      <c r="E62" s="82">
        <f t="shared" si="1"/>
        <v>0.23702806286567388</v>
      </c>
    </row>
    <row r="63" spans="1:5" ht="15">
      <c r="A63" s="6">
        <v>10179</v>
      </c>
      <c r="B63" s="11" t="s">
        <v>63</v>
      </c>
      <c r="C63" s="28">
        <f>SUM(Calculation!K63:O63)</f>
        <v>175.6635290093779</v>
      </c>
      <c r="D63" s="65">
        <f t="shared" si="2"/>
        <v>0.024812188515212212</v>
      </c>
      <c r="E63" s="82">
        <f t="shared" si="1"/>
        <v>4.224837725910636</v>
      </c>
    </row>
    <row r="64" spans="1:5" ht="15">
      <c r="A64" s="6">
        <v>10183</v>
      </c>
      <c r="B64" s="11" t="s">
        <v>64</v>
      </c>
      <c r="C64" s="28">
        <f>SUM(Calculation!K64:O64)</f>
        <v>122.86880113861918</v>
      </c>
      <c r="D64" s="65">
        <f t="shared" si="2"/>
        <v>0.017355018845868604</v>
      </c>
      <c r="E64" s="82">
        <f t="shared" si="1"/>
        <v>2.9550854939282107</v>
      </c>
    </row>
    <row r="65" spans="1:5" ht="15">
      <c r="A65" s="6">
        <v>10186</v>
      </c>
      <c r="B65" s="11" t="s">
        <v>65</v>
      </c>
      <c r="C65" s="28">
        <f>SUM(Calculation!K65:O65)</f>
        <v>21.239174235149303</v>
      </c>
      <c r="D65" s="65">
        <f t="shared" si="2"/>
        <v>0.002999998907011762</v>
      </c>
      <c r="E65" s="82">
        <f t="shared" si="1"/>
        <v>0.5108178406859717</v>
      </c>
    </row>
    <row r="66" spans="1:5" ht="15">
      <c r="A66" s="6">
        <v>10190</v>
      </c>
      <c r="B66" s="11" t="s">
        <v>66</v>
      </c>
      <c r="C66" s="28">
        <f>SUM(Calculation!K66:O66)</f>
        <v>202.77050007245</v>
      </c>
      <c r="D66" s="65">
        <f t="shared" si="2"/>
        <v>0.02864100420556215</v>
      </c>
      <c r="E66" s="82">
        <f t="shared" si="1"/>
        <v>4.876780417875575</v>
      </c>
    </row>
    <row r="67" spans="1:5" ht="15">
      <c r="A67" s="6">
        <v>10191</v>
      </c>
      <c r="B67" s="11" t="s">
        <v>67</v>
      </c>
      <c r="C67" s="28">
        <f>SUM(Calculation!K67:O67)</f>
        <v>119.47779302786473</v>
      </c>
      <c r="D67" s="65">
        <f aca="true" t="shared" si="3" ref="D67:D98">C67/$C$1</f>
        <v>0.016876044451040406</v>
      </c>
      <c r="E67" s="82">
        <f t="shared" si="1"/>
        <v>2.8735292421781993</v>
      </c>
    </row>
    <row r="68" spans="1:5" ht="15">
      <c r="A68" s="6">
        <v>10197</v>
      </c>
      <c r="B68" s="11" t="s">
        <v>68</v>
      </c>
      <c r="C68" s="28">
        <f>SUM(Calculation!K68:O68)</f>
        <v>23.329250142694075</v>
      </c>
      <c r="D68" s="65">
        <f t="shared" si="3"/>
        <v>0.0032952187384790873</v>
      </c>
      <c r="E68" s="82">
        <f aca="true" t="shared" si="4" ref="E68:E131">IF($C$1&lt;7250,$D68*(7250-$C$1),0)</f>
        <v>0.5610857112793073</v>
      </c>
    </row>
    <row r="69" spans="1:5" ht="15">
      <c r="A69" s="6">
        <v>10202</v>
      </c>
      <c r="B69" s="11" t="s">
        <v>69</v>
      </c>
      <c r="C69" s="28">
        <f>SUM(Calculation!K69:O69)</f>
        <v>14.039247224516199</v>
      </c>
      <c r="D69" s="65">
        <f t="shared" si="3"/>
        <v>0.001983020896316897</v>
      </c>
      <c r="E69" s="82">
        <f t="shared" si="4"/>
        <v>0.33765427378130236</v>
      </c>
    </row>
    <row r="70" spans="1:5" ht="15">
      <c r="A70" s="6">
        <v>10203</v>
      </c>
      <c r="B70" s="11" t="s">
        <v>70</v>
      </c>
      <c r="C70" s="28">
        <f>SUM(Calculation!K70:O70)</f>
        <v>6.6992448915324205</v>
      </c>
      <c r="D70" s="65">
        <f t="shared" si="3"/>
        <v>0.0009462574735669856</v>
      </c>
      <c r="E70" s="82">
        <f t="shared" si="4"/>
        <v>0.16112179182822461</v>
      </c>
    </row>
    <row r="71" spans="1:5" ht="15">
      <c r="A71" s="6">
        <v>10204</v>
      </c>
      <c r="B71" s="11" t="s">
        <v>71</v>
      </c>
      <c r="C71" s="28">
        <f>SUM(Calculation!K71:O71)</f>
        <v>76.56985477914655</v>
      </c>
      <c r="D71" s="65">
        <f t="shared" si="3"/>
        <v>0.010815367777685837</v>
      </c>
      <c r="E71" s="82">
        <f t="shared" si="4"/>
        <v>1.8415616090757645</v>
      </c>
    </row>
    <row r="72" spans="1:5" ht="15">
      <c r="A72" s="6">
        <v>10209</v>
      </c>
      <c r="B72" s="11" t="s">
        <v>72</v>
      </c>
      <c r="C72" s="28">
        <f>SUM(Calculation!K72:O72)</f>
        <v>112.69266455122751</v>
      </c>
      <c r="D72" s="65">
        <f t="shared" si="3"/>
        <v>0.015917656060395753</v>
      </c>
      <c r="E72" s="82">
        <f t="shared" si="4"/>
        <v>2.710341886641711</v>
      </c>
    </row>
    <row r="73" spans="1:5" ht="15">
      <c r="A73" s="6">
        <v>10230</v>
      </c>
      <c r="B73" s="11" t="s">
        <v>73</v>
      </c>
      <c r="C73" s="28">
        <f>SUM(Calculation!K73:O73)</f>
        <v>10.564749968539738</v>
      </c>
      <c r="D73" s="65">
        <f t="shared" si="3"/>
        <v>0.0014922537951602695</v>
      </c>
      <c r="E73" s="82">
        <f t="shared" si="4"/>
        <v>0.2540900463722157</v>
      </c>
    </row>
    <row r="74" spans="1:5" ht="15">
      <c r="A74" s="6">
        <v>10231</v>
      </c>
      <c r="B74" s="11" t="s">
        <v>74</v>
      </c>
      <c r="C74" s="28">
        <f>SUM(Calculation!K74:O74)</f>
        <v>41.65632090951302</v>
      </c>
      <c r="D74" s="65">
        <f t="shared" si="3"/>
        <v>0.0058838877545368835</v>
      </c>
      <c r="E74" s="82">
        <f t="shared" si="4"/>
        <v>1.0018653108793873</v>
      </c>
    </row>
    <row r="75" spans="1:5" ht="15">
      <c r="A75" s="6">
        <v>10234</v>
      </c>
      <c r="B75" s="11" t="s">
        <v>75</v>
      </c>
      <c r="C75" s="28">
        <f>SUM(Calculation!K75:O75)</f>
        <v>56.243578027721</v>
      </c>
      <c r="D75" s="65">
        <f t="shared" si="3"/>
        <v>0.007944314159368618</v>
      </c>
      <c r="E75" s="82">
        <f t="shared" si="4"/>
        <v>1.3526996277014836</v>
      </c>
    </row>
    <row r="76" spans="1:5" ht="15">
      <c r="A76" s="6">
        <v>10235</v>
      </c>
      <c r="B76" s="11" t="s">
        <v>76</v>
      </c>
      <c r="C76" s="28">
        <f>SUM(Calculation!K76:O76)</f>
        <v>30.7127542237443</v>
      </c>
      <c r="D76" s="65">
        <f t="shared" si="3"/>
        <v>0.004338126712575842</v>
      </c>
      <c r="E76" s="82">
        <f t="shared" si="4"/>
        <v>0.7386644424305574</v>
      </c>
    </row>
    <row r="77" spans="1:5" ht="15">
      <c r="A77" s="6">
        <v>10236</v>
      </c>
      <c r="B77" s="11" t="s">
        <v>77</v>
      </c>
      <c r="C77" s="28">
        <f>SUM(Calculation!K77:O77)</f>
        <v>29.45564497716895</v>
      </c>
      <c r="D77" s="65">
        <f t="shared" si="3"/>
        <v>0.004160562070750966</v>
      </c>
      <c r="E77" s="82">
        <f t="shared" si="4"/>
        <v>0.7084300357755534</v>
      </c>
    </row>
    <row r="78" spans="1:5" ht="15">
      <c r="A78" s="6">
        <v>10237</v>
      </c>
      <c r="B78" s="11" t="s">
        <v>78</v>
      </c>
      <c r="C78" s="28">
        <f>SUM(Calculation!K78:O78)</f>
        <v>114.09836825872897</v>
      </c>
      <c r="D78" s="65">
        <f t="shared" si="3"/>
        <v>0.016116209428779903</v>
      </c>
      <c r="E78" s="82">
        <f t="shared" si="4"/>
        <v>2.7441500999253434</v>
      </c>
    </row>
    <row r="79" spans="1:5" ht="15">
      <c r="A79" s="6">
        <v>10239</v>
      </c>
      <c r="B79" s="11" t="s">
        <v>79</v>
      </c>
      <c r="C79" s="28">
        <f>SUM(Calculation!K79:O79)</f>
        <v>14.71575</v>
      </c>
      <c r="D79" s="65">
        <f t="shared" si="3"/>
        <v>0.002078575815946641</v>
      </c>
      <c r="E79" s="82">
        <f t="shared" si="4"/>
        <v>0.35392466561314717</v>
      </c>
    </row>
    <row r="80" spans="1:5" ht="15">
      <c r="A80" s="6">
        <v>10242</v>
      </c>
      <c r="B80" s="11" t="s">
        <v>80</v>
      </c>
      <c r="C80" s="28">
        <f>SUM(Calculation!K80:O80)</f>
        <v>9.535921061643835</v>
      </c>
      <c r="D80" s="65">
        <f t="shared" si="3"/>
        <v>0.0013469333810039647</v>
      </c>
      <c r="E80" s="82">
        <f t="shared" si="4"/>
        <v>0.22934595063490898</v>
      </c>
    </row>
    <row r="81" spans="1:5" ht="15">
      <c r="A81" s="6">
        <v>10244</v>
      </c>
      <c r="B81" s="11" t="s">
        <v>81</v>
      </c>
      <c r="C81" s="28">
        <f>SUM(Calculation!K81:O81)</f>
        <v>92.76179679049976</v>
      </c>
      <c r="D81" s="65">
        <f t="shared" si="3"/>
        <v>0.013102453320591172</v>
      </c>
      <c r="E81" s="82">
        <f t="shared" si="4"/>
        <v>2.2309897837862382</v>
      </c>
    </row>
    <row r="82" spans="1:5" ht="15">
      <c r="A82" s="6">
        <v>10246</v>
      </c>
      <c r="B82" s="11" t="s">
        <v>82</v>
      </c>
      <c r="C82" s="28">
        <f>SUM(Calculation!K82:O82)</f>
        <v>9.152710788771238</v>
      </c>
      <c r="D82" s="65">
        <f t="shared" si="3"/>
        <v>0.0012928055515956576</v>
      </c>
      <c r="E82" s="82">
        <f t="shared" si="4"/>
        <v>0.22012946029728042</v>
      </c>
    </row>
    <row r="83" spans="1:5" ht="15">
      <c r="A83" s="6">
        <v>10247</v>
      </c>
      <c r="B83" s="11" t="s">
        <v>83</v>
      </c>
      <c r="C83" s="28">
        <f>SUM(Calculation!K83:O83)</f>
        <v>81.28957588538469</v>
      </c>
      <c r="D83" s="65">
        <f t="shared" si="3"/>
        <v>0.011482020727718253</v>
      </c>
      <c r="E83" s="82">
        <f t="shared" si="4"/>
        <v>1.9550743905726402</v>
      </c>
    </row>
    <row r="84" spans="1:5" ht="15">
      <c r="A84" s="6">
        <v>10256</v>
      </c>
      <c r="B84" s="11" t="s">
        <v>84</v>
      </c>
      <c r="C84" s="28">
        <f>SUM(Calculation!K84:O84)</f>
        <v>48.89792711187214</v>
      </c>
      <c r="D84" s="65">
        <f t="shared" si="3"/>
        <v>0.006906752883452017</v>
      </c>
      <c r="E84" s="82">
        <f t="shared" si="4"/>
        <v>1.1760312931549797</v>
      </c>
    </row>
    <row r="85" spans="1:5" ht="15">
      <c r="A85" s="6">
        <v>10258</v>
      </c>
      <c r="B85" s="11" t="s">
        <v>85</v>
      </c>
      <c r="C85" s="28">
        <f>SUM(Calculation!K85:O85)</f>
        <v>41.356674557425336</v>
      </c>
      <c r="D85" s="65">
        <f t="shared" si="3"/>
        <v>0.0058415631933839635</v>
      </c>
      <c r="E85" s="82">
        <f t="shared" si="4"/>
        <v>0.9946585946083968</v>
      </c>
    </row>
    <row r="86" spans="1:5" ht="15">
      <c r="A86" s="6">
        <v>10259</v>
      </c>
      <c r="B86" s="11" t="s">
        <v>86</v>
      </c>
      <c r="C86" s="28">
        <f>SUM(Calculation!K86:O86)</f>
        <v>28.45750767694065</v>
      </c>
      <c r="D86" s="65">
        <f t="shared" si="3"/>
        <v>0.004019576796249237</v>
      </c>
      <c r="E86" s="82">
        <f t="shared" si="4"/>
        <v>0.6844240958663192</v>
      </c>
    </row>
    <row r="87" spans="1:5" ht="15">
      <c r="A87" s="6">
        <v>10260</v>
      </c>
      <c r="B87" s="11" t="s">
        <v>87</v>
      </c>
      <c r="C87" s="28">
        <f>SUM(Calculation!K87:O87)</f>
        <v>26.612566352739726</v>
      </c>
      <c r="D87" s="65">
        <f t="shared" si="3"/>
        <v>0.0037589818270275114</v>
      </c>
      <c r="E87" s="82">
        <f t="shared" si="4"/>
        <v>0.640051893209731</v>
      </c>
    </row>
    <row r="88" spans="1:5" ht="15">
      <c r="A88" s="6">
        <v>10273</v>
      </c>
      <c r="B88" s="11" t="s">
        <v>88</v>
      </c>
      <c r="C88" s="28">
        <f>SUM(Calculation!K88:O88)</f>
        <v>6.37548421803653</v>
      </c>
      <c r="D88" s="65">
        <f t="shared" si="3"/>
        <v>0.0009005268036328569</v>
      </c>
      <c r="E88" s="82">
        <f t="shared" si="4"/>
        <v>0.15333510830168195</v>
      </c>
    </row>
    <row r="89" spans="1:5" ht="15">
      <c r="A89" s="6">
        <v>10278</v>
      </c>
      <c r="B89" s="11" t="s">
        <v>89</v>
      </c>
      <c r="C89" s="28">
        <f>SUM(Calculation!K89:O89)</f>
        <v>38.349683093036525</v>
      </c>
      <c r="D89" s="65">
        <f t="shared" si="3"/>
        <v>0.00541683052691188</v>
      </c>
      <c r="E89" s="82">
        <f t="shared" si="4"/>
        <v>0.9223382270746048</v>
      </c>
    </row>
    <row r="90" spans="1:5" ht="15">
      <c r="A90" s="6">
        <v>10279</v>
      </c>
      <c r="B90" s="11" t="s">
        <v>90</v>
      </c>
      <c r="C90" s="28">
        <f>SUM(Calculation!K90:O90)</f>
        <v>25.333207906077494</v>
      </c>
      <c r="D90" s="65">
        <f t="shared" si="3"/>
        <v>0.0035782745217825067</v>
      </c>
      <c r="E90" s="82">
        <f t="shared" si="4"/>
        <v>0.6092823768456799</v>
      </c>
    </row>
    <row r="91" spans="1:5" ht="15">
      <c r="A91" s="6">
        <v>10284</v>
      </c>
      <c r="B91" s="11" t="s">
        <v>91</v>
      </c>
      <c r="C91" s="28">
        <f>SUM(Calculation!K91:O91)</f>
        <v>11.055749828767114</v>
      </c>
      <c r="D91" s="65">
        <f t="shared" si="3"/>
        <v>0.0015616067289286337</v>
      </c>
      <c r="E91" s="82">
        <f t="shared" si="4"/>
        <v>0.26589895596547986</v>
      </c>
    </row>
    <row r="92" spans="1:5" ht="15">
      <c r="A92" s="6">
        <v>10285</v>
      </c>
      <c r="B92" s="11" t="s">
        <v>92</v>
      </c>
      <c r="C92" s="28">
        <f>SUM(Calculation!K92:O92)</f>
        <v>7.106</v>
      </c>
      <c r="D92" s="65">
        <f t="shared" si="3"/>
        <v>0.0010037109728091894</v>
      </c>
      <c r="E92" s="82">
        <f t="shared" si="4"/>
        <v>0.1709045528666241</v>
      </c>
    </row>
    <row r="93" spans="1:5" ht="15">
      <c r="A93" s="6">
        <v>10286</v>
      </c>
      <c r="B93" s="11" t="s">
        <v>93</v>
      </c>
      <c r="C93" s="28">
        <f>SUM(Calculation!K93:O93)</f>
        <v>47.95286743179315</v>
      </c>
      <c r="D93" s="65">
        <f t="shared" si="3"/>
        <v>0.006773264736695076</v>
      </c>
      <c r="E93" s="82">
        <f t="shared" si="4"/>
        <v>1.1533019092461456</v>
      </c>
    </row>
    <row r="94" spans="1:5" ht="15">
      <c r="A94" s="6">
        <v>10288</v>
      </c>
      <c r="B94" s="11" t="s">
        <v>94</v>
      </c>
      <c r="C94" s="28">
        <f>SUM(Calculation!K94:O94)</f>
        <v>25.310338072906728</v>
      </c>
      <c r="D94" s="65">
        <f t="shared" si="3"/>
        <v>0.0035750441949460566</v>
      </c>
      <c r="E94" s="82">
        <f t="shared" si="4"/>
        <v>0.6087323404521836</v>
      </c>
    </row>
    <row r="95" spans="1:5" ht="15">
      <c r="A95" s="6">
        <v>10291</v>
      </c>
      <c r="B95" s="11" t="s">
        <v>95</v>
      </c>
      <c r="C95" s="28">
        <f>SUM(Calculation!K95:O95)</f>
        <v>79.83833664383563</v>
      </c>
      <c r="D95" s="65">
        <f t="shared" si="3"/>
        <v>0.01127703553901658</v>
      </c>
      <c r="E95" s="82">
        <f t="shared" si="4"/>
        <v>1.920171014034582</v>
      </c>
    </row>
    <row r="96" spans="1:5" ht="15">
      <c r="A96" s="6">
        <v>10294</v>
      </c>
      <c r="B96" s="11" t="s">
        <v>96</v>
      </c>
      <c r="C96" s="28">
        <f>SUM(Calculation!K96:O96)</f>
        <v>36.80020968300707</v>
      </c>
      <c r="D96" s="65">
        <f t="shared" si="3"/>
        <v>0.005197969921265575</v>
      </c>
      <c r="E96" s="82">
        <f t="shared" si="4"/>
        <v>0.8850722461683554</v>
      </c>
    </row>
    <row r="97" spans="1:5" ht="15">
      <c r="A97" s="6">
        <v>10304</v>
      </c>
      <c r="B97" s="11" t="s">
        <v>97</v>
      </c>
      <c r="C97" s="28">
        <f>SUM(Calculation!K97:O97)</f>
        <v>13.6218371004566</v>
      </c>
      <c r="D97" s="65">
        <f t="shared" si="3"/>
        <v>0.0019240623934066428</v>
      </c>
      <c r="E97" s="82">
        <f t="shared" si="4"/>
        <v>0.3276152517415602</v>
      </c>
    </row>
    <row r="98" spans="1:5" ht="15">
      <c r="A98" s="6">
        <v>10306</v>
      </c>
      <c r="B98" s="11" t="s">
        <v>98</v>
      </c>
      <c r="C98" s="28">
        <f>SUM(Calculation!K98:O98)</f>
        <v>0.00316155415</v>
      </c>
      <c r="D98" s="65">
        <f t="shared" si="3"/>
        <v>4.465643950866071E-07</v>
      </c>
      <c r="E98" s="82">
        <f t="shared" si="4"/>
        <v>7.603771437790175E-05</v>
      </c>
    </row>
    <row r="99" spans="1:5" ht="15">
      <c r="A99" s="6">
        <v>10307</v>
      </c>
      <c r="B99" s="11" t="s">
        <v>99</v>
      </c>
      <c r="C99" s="28">
        <f>SUM(Calculation!K99:O99)</f>
        <v>72.9078490785523</v>
      </c>
      <c r="D99" s="65">
        <f aca="true" t="shared" si="5" ref="D99:D130">C99/$C$1</f>
        <v>0.010298115412898861</v>
      </c>
      <c r="E99" s="82">
        <f t="shared" si="4"/>
        <v>1.7534876649644378</v>
      </c>
    </row>
    <row r="100" spans="1:5" ht="15">
      <c r="A100" s="6">
        <v>10326</v>
      </c>
      <c r="B100" s="11" t="s">
        <v>100</v>
      </c>
      <c r="C100" s="28">
        <f>SUM(Calculation!K100:O100)</f>
        <v>22.6486681506849</v>
      </c>
      <c r="D100" s="65">
        <f t="shared" si="5"/>
        <v>0.0031990876361323458</v>
      </c>
      <c r="E100" s="82">
        <f t="shared" si="4"/>
        <v>0.5447172112746065</v>
      </c>
    </row>
    <row r="101" spans="1:5" ht="15">
      <c r="A101" s="6">
        <v>10331</v>
      </c>
      <c r="B101" s="11" t="s">
        <v>101</v>
      </c>
      <c r="C101" s="28">
        <f>SUM(Calculation!K101:O101)</f>
        <v>37.05015890410959</v>
      </c>
      <c r="D101" s="65">
        <f t="shared" si="5"/>
        <v>0.0052332748432843915</v>
      </c>
      <c r="E101" s="82">
        <f t="shared" si="4"/>
        <v>0.8910837097022545</v>
      </c>
    </row>
    <row r="102" spans="1:5" ht="15">
      <c r="A102" s="6">
        <v>10333</v>
      </c>
      <c r="B102" s="11" t="s">
        <v>102</v>
      </c>
      <c r="C102" s="28">
        <f>SUM(Calculation!K102:O102)</f>
        <v>19.77618607305</v>
      </c>
      <c r="D102" s="65">
        <f t="shared" si="5"/>
        <v>0.002793354202341199</v>
      </c>
      <c r="E102" s="82">
        <f t="shared" si="4"/>
        <v>0.4756318939236939</v>
      </c>
    </row>
    <row r="103" spans="1:5" ht="15">
      <c r="A103" s="6">
        <v>10338</v>
      </c>
      <c r="B103" s="11" t="s">
        <v>103</v>
      </c>
      <c r="C103" s="28">
        <f>SUM(Calculation!K103:O103)</f>
        <v>2.47334825913242</v>
      </c>
      <c r="D103" s="65">
        <f t="shared" si="5"/>
        <v>0.0003493564293934304</v>
      </c>
      <c r="E103" s="82">
        <f t="shared" si="4"/>
        <v>0.05948585396995066</v>
      </c>
    </row>
    <row r="104" spans="1:5" ht="15">
      <c r="A104" s="6">
        <v>10342</v>
      </c>
      <c r="B104" s="11" t="s">
        <v>104</v>
      </c>
      <c r="C104" s="28">
        <f>SUM(Calculation!K104:O104)</f>
        <v>39.115557070271926</v>
      </c>
      <c r="D104" s="65">
        <f t="shared" si="5"/>
        <v>0.0055250089838131166</v>
      </c>
      <c r="E104" s="82">
        <f t="shared" si="4"/>
        <v>0.9407580623731693</v>
      </c>
    </row>
    <row r="105" spans="1:5" ht="15">
      <c r="A105" s="6">
        <v>10343</v>
      </c>
      <c r="B105" s="11" t="s">
        <v>105</v>
      </c>
      <c r="C105" s="28">
        <f>SUM(Calculation!K105:O105)</f>
        <v>11.827770433789961</v>
      </c>
      <c r="D105" s="65">
        <f t="shared" si="5"/>
        <v>0.001670653387033928</v>
      </c>
      <c r="E105" s="82">
        <f t="shared" si="4"/>
        <v>0.28446662220601604</v>
      </c>
    </row>
    <row r="106" spans="1:5" ht="15">
      <c r="A106" s="6">
        <v>10349</v>
      </c>
      <c r="B106" s="11" t="s">
        <v>106</v>
      </c>
      <c r="C106" s="28">
        <f>SUM(Calculation!K106:O106)</f>
        <v>539.8539292352104</v>
      </c>
      <c r="D106" s="65">
        <f t="shared" si="5"/>
        <v>0.07625349176576646</v>
      </c>
      <c r="E106" s="82">
        <f t="shared" si="4"/>
        <v>12.983886066596366</v>
      </c>
    </row>
    <row r="107" spans="1:5" ht="15">
      <c r="A107" s="6">
        <v>10352</v>
      </c>
      <c r="B107" s="11" t="s">
        <v>107</v>
      </c>
      <c r="C107" s="28">
        <f>SUM(Calculation!K107:O107)</f>
        <v>16.1499724069363</v>
      </c>
      <c r="D107" s="65">
        <f t="shared" si="5"/>
        <v>0.00228115740436358</v>
      </c>
      <c r="E107" s="82">
        <f t="shared" si="4"/>
        <v>0.3884187746996574</v>
      </c>
    </row>
    <row r="108" spans="1:5" ht="15">
      <c r="A108" s="6">
        <v>10354</v>
      </c>
      <c r="B108" s="11" t="s">
        <v>108</v>
      </c>
      <c r="C108" s="28">
        <f>SUM(Calculation!K108:O108)</f>
        <v>780.1431631924097</v>
      </c>
      <c r="D108" s="65">
        <f t="shared" si="5"/>
        <v>0.11019395627051673</v>
      </c>
      <c r="E108" s="82">
        <f t="shared" si="4"/>
        <v>18.763019768836553</v>
      </c>
    </row>
    <row r="109" spans="1:5" ht="15">
      <c r="A109" s="6">
        <v>10360</v>
      </c>
      <c r="B109" s="11" t="s">
        <v>109</v>
      </c>
      <c r="C109" s="28">
        <f>SUM(Calculation!K109:O109)</f>
        <v>6.867461501141552</v>
      </c>
      <c r="D109" s="65">
        <f t="shared" si="5"/>
        <v>0.0009700177967971354</v>
      </c>
      <c r="E109" s="82">
        <f t="shared" si="4"/>
        <v>0.16516752563767972</v>
      </c>
    </row>
    <row r="110" spans="1:5" ht="15">
      <c r="A110" s="6">
        <v>10363</v>
      </c>
      <c r="B110" s="11" t="s">
        <v>110</v>
      </c>
      <c r="C110" s="28">
        <f>SUM(Calculation!K110:O110)</f>
        <v>90.725511136766</v>
      </c>
      <c r="D110" s="65">
        <f t="shared" si="5"/>
        <v>0.012814831275217332</v>
      </c>
      <c r="E110" s="82">
        <f t="shared" si="4"/>
        <v>2.1820156085596567</v>
      </c>
    </row>
    <row r="111" spans="1:5" ht="15">
      <c r="A111" s="6">
        <v>10369</v>
      </c>
      <c r="B111" s="11" t="s">
        <v>111</v>
      </c>
      <c r="C111" s="28">
        <f>SUM(Calculation!K111:O111)</f>
        <v>16.631153938356174</v>
      </c>
      <c r="D111" s="65">
        <f t="shared" si="5"/>
        <v>0.0023491235151149536</v>
      </c>
      <c r="E111" s="82">
        <f t="shared" si="4"/>
        <v>0.3999915462272385</v>
      </c>
    </row>
    <row r="112" spans="1:5" ht="15">
      <c r="A112" s="6">
        <v>10370</v>
      </c>
      <c r="B112" s="11" t="s">
        <v>112</v>
      </c>
      <c r="C112" s="28">
        <f>SUM(Calculation!K112:O112)</f>
        <v>394.5078701556605</v>
      </c>
      <c r="D112" s="65">
        <f t="shared" si="5"/>
        <v>0.055723596697835553</v>
      </c>
      <c r="E112" s="82">
        <f t="shared" si="4"/>
        <v>9.48820590364725</v>
      </c>
    </row>
    <row r="113" spans="1:5" ht="15">
      <c r="A113" s="6">
        <v>10371</v>
      </c>
      <c r="B113" s="11" t="s">
        <v>113</v>
      </c>
      <c r="C113" s="28">
        <f>SUM(Calculation!K113:O113)</f>
        <v>11.268697831050225</v>
      </c>
      <c r="D113" s="65">
        <f t="shared" si="5"/>
        <v>0.0015916852888117402</v>
      </c>
      <c r="E113" s="82">
        <f t="shared" si="4"/>
        <v>0.27102051283489104</v>
      </c>
    </row>
    <row r="114" spans="1:5" ht="15">
      <c r="A114" s="6">
        <v>10376</v>
      </c>
      <c r="B114" s="11" t="s">
        <v>114</v>
      </c>
      <c r="C114" s="28">
        <f>SUM(Calculation!K114:O114)</f>
        <v>56.49948774524932</v>
      </c>
      <c r="D114" s="65">
        <f t="shared" si="5"/>
        <v>0.007980460991838597</v>
      </c>
      <c r="E114" s="82">
        <f t="shared" si="4"/>
        <v>1.3588544455805154</v>
      </c>
    </row>
    <row r="115" spans="1:5" ht="15">
      <c r="A115" s="6">
        <v>10378</v>
      </c>
      <c r="B115" s="11" t="s">
        <v>115</v>
      </c>
      <c r="C115" s="28">
        <f>SUM(Calculation!K115:O115)</f>
        <v>2.0279117009132426</v>
      </c>
      <c r="D115" s="65">
        <f t="shared" si="5"/>
        <v>0.00028643923812197704</v>
      </c>
      <c r="E115" s="82">
        <f t="shared" si="4"/>
        <v>0.04877277547109103</v>
      </c>
    </row>
    <row r="116" spans="1:5" ht="15">
      <c r="A116" s="6">
        <v>10379</v>
      </c>
      <c r="B116" s="11" t="s">
        <v>116</v>
      </c>
      <c r="C116" s="28">
        <f>SUM(Calculation!K116:O116)</f>
        <v>4.51382705479452</v>
      </c>
      <c r="D116" s="65">
        <f t="shared" si="5"/>
        <v>0.0006375707492626297</v>
      </c>
      <c r="E116" s="82">
        <f t="shared" si="4"/>
        <v>0.1085608773595452</v>
      </c>
    </row>
    <row r="117" spans="1:5" ht="15">
      <c r="A117" s="6">
        <v>10388</v>
      </c>
      <c r="B117" s="11" t="s">
        <v>117</v>
      </c>
      <c r="C117" s="28">
        <f>SUM(Calculation!K117:O117)</f>
        <v>136.68136752753963</v>
      </c>
      <c r="D117" s="65">
        <f t="shared" si="5"/>
        <v>0.019306021441874075</v>
      </c>
      <c r="E117" s="82">
        <f t="shared" si="4"/>
        <v>3.2872879260474077</v>
      </c>
    </row>
    <row r="118" spans="1:5" ht="15">
      <c r="A118" s="6">
        <v>10391</v>
      </c>
      <c r="B118" s="11" t="s">
        <v>118</v>
      </c>
      <c r="C118" s="28">
        <f>SUM(Calculation!K118:O118)</f>
        <v>33.1354315851717</v>
      </c>
      <c r="D118" s="65">
        <f t="shared" si="5"/>
        <v>0.004680325959865611</v>
      </c>
      <c r="E118" s="82">
        <f t="shared" si="4"/>
        <v>0.7969316238539802</v>
      </c>
    </row>
    <row r="119" spans="1:5" ht="15">
      <c r="A119" s="6">
        <v>10406</v>
      </c>
      <c r="B119" s="11" t="s">
        <v>119</v>
      </c>
      <c r="C119" s="28">
        <f>SUM(Calculation!K119:O119)</f>
        <v>0.5274168093607305</v>
      </c>
      <c r="D119" s="65">
        <f t="shared" si="5"/>
        <v>7.449676875870781E-05</v>
      </c>
      <c r="E119" s="82">
        <f t="shared" si="4"/>
        <v>0.012684764139901095</v>
      </c>
    </row>
    <row r="120" spans="1:5" ht="15">
      <c r="A120" s="6">
        <v>10408</v>
      </c>
      <c r="B120" s="11" t="s">
        <v>120</v>
      </c>
      <c r="C120" s="28">
        <f>SUM(Calculation!K120:O120)</f>
        <v>1.55575154109589</v>
      </c>
      <c r="D120" s="65">
        <f t="shared" si="5"/>
        <v>0.00021974738147519722</v>
      </c>
      <c r="E120" s="82">
        <f t="shared" si="4"/>
        <v>0.03741697459928996</v>
      </c>
    </row>
    <row r="121" spans="1:5" ht="15">
      <c r="A121" s="6">
        <v>10409</v>
      </c>
      <c r="B121" s="11" t="s">
        <v>121</v>
      </c>
      <c r="C121" s="28">
        <f>SUM(Calculation!K121:O121)</f>
        <v>18.3571232876712</v>
      </c>
      <c r="D121" s="65">
        <f t="shared" si="5"/>
        <v>0.002592913885877665</v>
      </c>
      <c r="E121" s="82">
        <f t="shared" si="4"/>
        <v>0.44150238494187155</v>
      </c>
    </row>
    <row r="122" spans="1:5" ht="15">
      <c r="A122" s="6">
        <v>10426</v>
      </c>
      <c r="B122" s="11" t="s">
        <v>122</v>
      </c>
      <c r="C122" s="28">
        <f>SUM(Calculation!K122:O122)</f>
        <v>18.0627255707763</v>
      </c>
      <c r="D122" s="65">
        <f t="shared" si="5"/>
        <v>0.002551330685931509</v>
      </c>
      <c r="E122" s="82">
        <f t="shared" si="4"/>
        <v>0.43442190222714067</v>
      </c>
    </row>
    <row r="123" spans="1:5" ht="15">
      <c r="A123" s="6">
        <v>10434</v>
      </c>
      <c r="B123" s="11" t="s">
        <v>123</v>
      </c>
      <c r="C123" s="28">
        <f>SUM(Calculation!K123:O123)</f>
        <v>27.575512785388124</v>
      </c>
      <c r="D123" s="65">
        <f t="shared" si="5"/>
        <v>0.0038949964485694003</v>
      </c>
      <c r="E123" s="82">
        <f t="shared" si="4"/>
        <v>0.6632114667400273</v>
      </c>
    </row>
    <row r="124" spans="1:5" ht="15">
      <c r="A124" s="6">
        <v>10436</v>
      </c>
      <c r="B124" s="11" t="s">
        <v>124</v>
      </c>
      <c r="C124" s="28">
        <f>SUM(Calculation!K124:O124)</f>
        <v>20.304950691188576</v>
      </c>
      <c r="D124" s="65">
        <f t="shared" si="5"/>
        <v>0.002868041346903393</v>
      </c>
      <c r="E124" s="82">
        <f t="shared" si="4"/>
        <v>0.4883490738610236</v>
      </c>
    </row>
    <row r="125" spans="1:5" ht="15">
      <c r="A125" s="6">
        <v>10440</v>
      </c>
      <c r="B125" s="11" t="s">
        <v>125</v>
      </c>
      <c r="C125" s="28">
        <f>SUM(Calculation!K125:O125)</f>
        <v>5.1711915239726025</v>
      </c>
      <c r="D125" s="65">
        <f t="shared" si="5"/>
        <v>0.0007304224141724143</v>
      </c>
      <c r="E125" s="82">
        <f t="shared" si="4"/>
        <v>0.12437097877740137</v>
      </c>
    </row>
    <row r="126" spans="1:5" ht="15">
      <c r="A126" s="6">
        <v>10442</v>
      </c>
      <c r="B126" s="11" t="s">
        <v>126</v>
      </c>
      <c r="C126" s="28">
        <f>SUM(Calculation!K126:O126)</f>
        <v>12.520920005871199</v>
      </c>
      <c r="D126" s="65">
        <f t="shared" si="5"/>
        <v>0.001768559639679007</v>
      </c>
      <c r="E126" s="82">
        <f t="shared" si="4"/>
        <v>0.30113738180160227</v>
      </c>
    </row>
    <row r="127" spans="1:5" ht="15">
      <c r="A127" s="6">
        <v>10446</v>
      </c>
      <c r="B127" s="11" t="s">
        <v>127</v>
      </c>
      <c r="C127" s="28">
        <f>SUM(Calculation!K127:O127)</f>
        <v>80.9406141552511</v>
      </c>
      <c r="D127" s="65">
        <f t="shared" si="5"/>
        <v>0.011432730449414626</v>
      </c>
      <c r="E127" s="82">
        <f t="shared" si="4"/>
        <v>1.9466816030049443</v>
      </c>
    </row>
    <row r="128" spans="1:5" ht="15">
      <c r="A128" s="6">
        <v>10448</v>
      </c>
      <c r="B128" s="11" t="s">
        <v>128</v>
      </c>
      <c r="C128" s="28">
        <f>SUM(Calculation!K128:O128)</f>
        <v>8.54275</v>
      </c>
      <c r="D128" s="65">
        <f t="shared" si="5"/>
        <v>0.0012066495796461728</v>
      </c>
      <c r="E128" s="82">
        <f t="shared" si="4"/>
        <v>0.20545945243475278</v>
      </c>
    </row>
    <row r="129" spans="1:5" ht="15">
      <c r="A129" s="6">
        <v>10451</v>
      </c>
      <c r="B129" s="11" t="s">
        <v>129</v>
      </c>
      <c r="C129" s="28">
        <f>SUM(Calculation!K129:O129)</f>
        <v>25.4498619863014</v>
      </c>
      <c r="D129" s="65">
        <f t="shared" si="5"/>
        <v>0.0035947517213805505</v>
      </c>
      <c r="E129" s="82">
        <f t="shared" si="4"/>
        <v>0.6120879937075902</v>
      </c>
    </row>
    <row r="130" spans="1:5" ht="15">
      <c r="A130" s="6">
        <v>10482</v>
      </c>
      <c r="B130" s="11" t="s">
        <v>130</v>
      </c>
      <c r="C130" s="28">
        <f>SUM(Calculation!K130:O130)</f>
        <v>2.636775456621</v>
      </c>
      <c r="D130" s="65">
        <f t="shared" si="5"/>
        <v>0.00037244025593082734</v>
      </c>
      <c r="E130" s="82">
        <f t="shared" si="4"/>
        <v>0.06341639887749799</v>
      </c>
    </row>
    <row r="131" spans="1:5" ht="15">
      <c r="A131" s="6">
        <v>10502</v>
      </c>
      <c r="B131" s="11" t="s">
        <v>131</v>
      </c>
      <c r="C131" s="28">
        <f>SUM(Calculation!K131:O131)</f>
        <v>18.0328926940639</v>
      </c>
      <c r="D131" s="65">
        <f aca="true" t="shared" si="6" ref="D131:D136">C131/$C$1</f>
        <v>0.002547116840490093</v>
      </c>
      <c r="E131" s="82">
        <f t="shared" si="4"/>
        <v>0.43370439948927714</v>
      </c>
    </row>
    <row r="132" spans="1:5" ht="15">
      <c r="A132" s="6">
        <v>13927</v>
      </c>
      <c r="B132" s="11" t="s">
        <v>132</v>
      </c>
      <c r="C132" s="28">
        <f>SUM(Calculation!K132:O132)</f>
        <v>3.65138755707763</v>
      </c>
      <c r="D132" s="65">
        <f t="shared" si="6"/>
        <v>0.0005157525692397633</v>
      </c>
      <c r="E132" s="82">
        <f aca="true" t="shared" si="7" ref="E132:E136">IF($C$1&lt;7250,$D132*(7250-$C$1),0)</f>
        <v>0.08781856991065398</v>
      </c>
    </row>
    <row r="133" spans="1:5" ht="15">
      <c r="A133" s="6">
        <v>10597</v>
      </c>
      <c r="B133" s="11" t="s">
        <v>133</v>
      </c>
      <c r="C133" s="28">
        <f>SUM(Calculation!K133:O133)</f>
        <v>13.003764828158676</v>
      </c>
      <c r="D133" s="65">
        <f t="shared" si="6"/>
        <v>0.0018367606875672768</v>
      </c>
      <c r="E133" s="82">
        <f t="shared" si="7"/>
        <v>0.3127501567040799</v>
      </c>
    </row>
    <row r="134" spans="1:5" ht="15">
      <c r="A134" s="6">
        <v>10706</v>
      </c>
      <c r="B134" s="11" t="s">
        <v>134</v>
      </c>
      <c r="C134" s="28">
        <f>SUM(Calculation!K134:O134)</f>
        <v>16.7708298495185</v>
      </c>
      <c r="D134" s="65">
        <f t="shared" si="6"/>
        <v>0.0023688525109875607</v>
      </c>
      <c r="E134" s="82">
        <f t="shared" si="7"/>
        <v>0.4033508551413161</v>
      </c>
    </row>
    <row r="135" spans="1:5" ht="15">
      <c r="A135" s="6">
        <v>11680</v>
      </c>
      <c r="B135" s="11" t="s">
        <v>135</v>
      </c>
      <c r="C135" s="28">
        <f>SUM(Calculation!K135:O135)</f>
        <v>6.394092465753425</v>
      </c>
      <c r="D135" s="65">
        <f t="shared" si="6"/>
        <v>0.000903155188436994</v>
      </c>
      <c r="E135" s="82">
        <f t="shared" si="7"/>
        <v>0.15378265041478176</v>
      </c>
    </row>
    <row r="136" spans="1:5" ht="14.5" thickBot="1">
      <c r="A136" s="7">
        <v>12026</v>
      </c>
      <c r="B136" s="12" t="s">
        <v>136</v>
      </c>
      <c r="C136" s="67">
        <f>SUM(Calculation!K136:O136)</f>
        <v>45.72322264033287</v>
      </c>
      <c r="D136" s="66">
        <f t="shared" si="6"/>
        <v>0.006458331026780138</v>
      </c>
      <c r="E136" s="83">
        <f t="shared" si="7"/>
        <v>1.0996773038231344</v>
      </c>
    </row>
  </sheetData>
  <mergeCells count="1">
    <mergeCell ref="A2:B2"/>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DE7A31A994EE147BACAEC2DBB54F68D" ma:contentTypeVersion="5" ma:contentTypeDescription="Create a new document." ma:contentTypeScope="" ma:versionID="3ae67a1bac807021252a6f0e4e87f0cd">
  <xsd:schema xmlns:xsd="http://www.w3.org/2001/XMLSchema" xmlns:xs="http://www.w3.org/2001/XMLSchema" xmlns:p="http://schemas.microsoft.com/office/2006/metadata/properties" xmlns:ns2="fb3045c5-2658-460b-ab63-166533423572" targetNamespace="http://schemas.microsoft.com/office/2006/metadata/properties" ma:root="true" ma:fieldsID="8abaa5203407bac1dbd7515a238941a6" ns2:_="">
    <xsd:import namespace="fb3045c5-2658-460b-ab63-166533423572"/>
    <xsd:element name="properties">
      <xsd:complexType>
        <xsd:sequence>
          <xsd:element name="documentManagement">
            <xsd:complexType>
              <xsd:all>
                <xsd:element ref="ns2:Category" minOccurs="0"/>
                <xsd:element ref="ns2:Policy_x0020_Section" minOccurs="0"/>
                <xsd:element ref="ns2:Document_x0020_Status" minOccurs="0"/>
                <xsd:element ref="ns2:Governance_x0020_Date" minOccurs="0"/>
                <xsd:element ref="ns2:Due_x0020_to_x0020_Policy_x0020_Lead_x002f_Leg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3045c5-2658-460b-ab63-166533423572"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union memberTypes="dms:Text">
          <xsd:simpleType>
            <xsd:restriction base="dms:Choice">
              <xsd:enumeration value="1- ROD Language"/>
              <xsd:enumeration value="2 - Issue Paper"/>
              <xsd:enumeration value="3 - Policy"/>
              <xsd:enumeration value="4 - QPMC"/>
              <xsd:enumeration value="5 - Other"/>
              <xsd:enumeration value="0 - ROD Sections"/>
              <xsd:enumeration value="6 - FRN"/>
            </xsd:restriction>
          </xsd:simpleType>
        </xsd:union>
      </xsd:simpleType>
    </xsd:element>
    <xsd:element name="Policy_x0020_Section" ma:index="9" nillable="true" ma:displayName="Policy Section" ma:format="Dropdown" ma:internalName="Policy_x0020_Section">
      <xsd:simpleType>
        <xsd:union memberTypes="dms:Text">
          <xsd:simpleType>
            <xsd:restriction base="dms:Choice">
              <xsd:enumeration value="1. Introduction"/>
              <xsd:enumeration value="1.1 Principles and Goals"/>
              <xsd:enumeration value="1.1.1 Principles"/>
              <xsd:enumeration value="1.1.2 Goals"/>
              <xsd:enumeration value="1.2 Emerging Landscape"/>
              <xsd:enumeration value="1.2.1 Western Resource Adequacy Program"/>
              <xsd:enumeration value="1.2.2 Day-ahead Market"/>
              <xsd:enumeration value="1.2.3 Regional Transmission Organization"/>
              <xsd:enumeration value="1.2.4 Decarbonization"/>
              <xsd:enumeration value="2. Provider of Choice Foundational Service Elements"/>
              <xsd:enumeration value="2.1 Net Requirements"/>
              <xsd:enumeration value="2.1.1 Energy Net Requirements"/>
              <xsd:enumeration value="2.1.2 Peak Net Requirements"/>
              <xsd:enumeration value="2.2 Tiered Rate Construct"/>
              <xsd:enumeration value="2.3 Serving Load"/>
              <xsd:enumeration value="2.3.1 Power at Priority Firm Tier 1 Rates"/>
              <xsd:enumeration value="2.3.2 Augmentation"/>
              <xsd:enumeration value="2.3.2.1 Billing Credits"/>
              <xsd:enumeration value="2.3.3 Non-federal Resources"/>
              <xsd:enumeration value="2.3.3.1 PF Tier 1 Non-federal Resource Allowance"/>
              <xsd:enumeration value="2.3.3.2 Non-federal Resource Minimum Threshold"/>
              <xsd:enumeration value="2.3.3.3 Above-CHWM Non-federal Resources"/>
              <xsd:enumeration value="2.3.3.4 Additional Resource Considerations"/>
              <xsd:enumeration value="2.3.3.5 Resource Support Services"/>
              <xsd:enumeration value="2.4 Contract High Water Marks"/>
              <xsd:enumeration value="2.4.1 CHWM Calculation"/>
              <xsd:enumeration value="2.4.1.1 Index Year"/>
              <xsd:enumeration value="2.4.1.2 PF-Eligible Load"/>
              <xsd:enumeration value="2.4.1.3 Base Allowance"/>
              <xsd:enumeration value="2.4.1.4 Headroom Adjustment"/>
              <xsd:enumeration value="2.4.1.5 Conservation Adjustment"/>
              <xsd:enumeration value="2.4.1.6 New Specified Resource Adjustment"/>
              <xsd:enumeration value="2.4.1.7 Load Growth Adjustment"/>
              <xsd:enumeration value="2.4.1.8 Proportional Share Adjustment"/>
              <xsd:enumeration value="2.4.1.9 Returning Public Utility Treatment"/>
              <xsd:enumeration value="2.4.2 Subsequent CHWM Adjustment Categories"/>
              <xsd:enumeration value="2.4.2.1 Small Utility Adjustment"/>
              <xsd:enumeration value="2.4.2.2 New Public Utility Adjustment"/>
              <xsd:enumeration value="2.4.2.3 Tribal Utility Adjustment"/>
              <xsd:enumeration value="2.4.2.4 DOE Vitrification Load Adjustment"/>
              <xsd:enumeration value="2.4.3 Rate Period High Water Marks"/>
              <xsd:enumeration value="3. Products and Services at Priority Firm Rates"/>
              <xsd:enumeration value="3.1 Product Basics"/>
              <xsd:enumeration value="3.1.1 Product Switching"/>
              <xsd:enumeration value="3.1.2 Emerging Markets"/>
              <xsd:enumeration value="3.2 Load Following"/>
              <xsd:enumeration value="3.3 Block"/>
              <xsd:enumeration value="3.3.1 Block with Shaping Capacity Option"/>
              <xsd:enumeration value="3.4 Slice/Block"/>
              <xsd:enumeration value="3.5 Above-CHWM Load Service"/>
              <xsd:enumeration value="3.5.1 Long-term Tier 2 Path"/>
              <xsd:enumeration value="3.5.2 Flexible Above-CHWM Path"/>
              <xsd:enumeration value="4. Products and Services at New Resource Rate and Industrial Firm Power Rate"/>
              <xsd:enumeration value="4.1 5(b) for Investor Owned Utilities"/>
              <xsd:enumeration value="4.2 New Large Single Loads"/>
              <xsd:enumeration value="4.3 Direct Service Industry Customer"/>
              <xsd:enumeration value="5. Rate Discounts"/>
              <xsd:enumeration value="5.1 Irrigation Rate Discount"/>
              <xsd:enumeration value="5.2 Low Density Discount"/>
              <xsd:enumeration value="6. Power Delivery"/>
              <xsd:enumeration value="6.1 Transmission"/>
              <xsd:enumeration value="6.2 Transfer Service"/>
              <xsd:enumeration value="6.2.1 Administration of Transfer Service"/>
              <xsd:enumeration value="6.2.2 Cost Recovery for Transfer Service for Federal Power"/>
              <xsd:enumeration value="6.2.3 Cost Recovery for Non-federal Transfer Service"/>
              <xsd:enumeration value="6.2.4 Quality of Service and Similar Cost Treatment"/>
              <xsd:enumeration value="6.2.5 Direct Assignment Guidelines"/>
              <xsd:enumeration value="6.2.6 Ancillary Services and Losses"/>
              <xsd:enumeration value="6.2.7 New Utilities and Annexed Load"/>
              <xsd:enumeration value="7. Carbon"/>
              <xsd:enumeration value="7.1 Environmental Attributes"/>
              <xsd:enumeration value="7.1.1 Renewable Energy Credits"/>
              <xsd:enumeration value="7.1.2 Emissions Accounting"/>
              <xsd:enumeration value="8. Long-term Cost-Management"/>
              <xsd:enumeration value="9. Conservation"/>
              <xsd:enumeration value="10. Residential Exchange Program"/>
              <xsd:enumeration value="10.1 Residential Exchange Program for PF Customers"/>
              <xsd:enumeration value="11. New Long-term Contracts"/>
              <xsd:enumeration value="11.1 Duration of Contracts"/>
              <xsd:enumeration value="11.2 Duration of Power Service"/>
              <xsd:enumeration value="11.3 Standardized Contracts"/>
              <xsd:enumeration value="11.4 Take-or-Pay Requirements for Purchases"/>
              <xsd:enumeration value="11.5 Load and Resource Information Requirement"/>
              <xsd:enumeration value="11.6 Flexibility to Amend Contracts and Rates"/>
              <xsd:enumeration value="11.7 Dispute Resolution"/>
              <xsd:enumeration value="11.7.1 Provider of Choice Dispute Resolution"/>
              <xsd:enumeration value="11.7.2 Proposed Dispute Resolution for 2029 Public Rate Design Methodology"/>
              <xsd:enumeration value="12. Environmental Analysis"/>
            </xsd:restriction>
          </xsd:simpleType>
        </xsd:union>
      </xsd:simpleType>
    </xsd:element>
    <xsd:element name="Document_x0020_Status" ma:index="10" nillable="true" ma:displayName="Document Status" ma:format="Dropdown" ma:internalName="Document_x0020_Status">
      <xsd:simpleType>
        <xsd:union memberTypes="dms:Text">
          <xsd:simpleType>
            <xsd:restriction base="dms:Choice">
              <xsd:enumeration value="Draft in progress"/>
              <xsd:enumeration value="Ready for Policy Lead and/or Legal review"/>
              <xsd:enumeration value="Ready for governance review"/>
              <xsd:enumeration value="Approved and final"/>
              <xsd:enumeration value="Approved but edits required"/>
            </xsd:restriction>
          </xsd:simpleType>
        </xsd:union>
      </xsd:simpleType>
    </xsd:element>
    <xsd:element name="Governance_x0020_Date" ma:index="11" nillable="true" ma:displayName="Governance Date" ma:format="Dropdown" ma:internalName="Governance_x0020_Date">
      <xsd:simpleType>
        <xsd:union memberTypes="dms:Text">
          <xsd:simpleType>
            <xsd:restriction base="dms:Choice">
              <xsd:enumeration value="PLB: 12/18/2023, est'd 2-3p"/>
              <xsd:enumeration value="QPMC:   11/15/2023, 9a-12p"/>
              <xsd:enumeration value="QPMC:  11/16/2023, 1-4p"/>
              <xsd:enumeration value="QPMC:  12/6/2023, 9a-12p"/>
              <xsd:enumeration value="QPMC:  12/8/2023, 9a-12p"/>
              <xsd:enumeration value="QPMC:  12/15/2023, 9a-12p"/>
              <xsd:enumeration value="QPMC:  12/20/2023, 10-11:30a"/>
              <xsd:enumeration value="QPMC:  1/2/2024, 1-4p"/>
            </xsd:restriction>
          </xsd:simpleType>
        </xsd:union>
      </xsd:simpleType>
    </xsd:element>
    <xsd:element name="Due_x0020_to_x0020_Policy_x0020_Lead_x002f_Legal" ma:index="12" nillable="true" ma:displayName="Due to Policy Lead/Legal" ma:internalName="Due_x0020_to_x0020_Policy_x0020_Lead_x002f_Legal">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overnance_x0020_Date xmlns="fb3045c5-2658-460b-ab63-166533423572">QPMC:  12/6/2023, 9a-12p</Governance_x0020_Date>
    <Policy_x0020_Section xmlns="fb3045c5-2658-460b-ab63-166533423572">2.4.1 CHWM Calculation</Policy_x0020_Section>
    <Category xmlns="fb3045c5-2658-460b-ab63-166533423572">5 - Other</Category>
    <Document_x0020_Status xmlns="fb3045c5-2658-460b-ab63-166533423572">Approved and final</Document_x0020_Status>
    <Due_x0020_to_x0020_Policy_x0020_Lead_x002f_Legal xmlns="fb3045c5-2658-460b-ab63-166533423572" xsi:nil="true"/>
  </documentManagement>
</p:properties>
</file>

<file path=customXml/itemProps1.xml><?xml version="1.0" encoding="utf-8"?>
<ds:datastoreItem xmlns:ds="http://schemas.openxmlformats.org/officeDocument/2006/customXml" ds:itemID="{ED37BE09-67C8-4F96-BA70-ED473F159BBE}">
  <ds:schemaRefs>
    <ds:schemaRef ds:uri="http://schemas.microsoft.com/sharepoint/v3/contenttype/forms"/>
  </ds:schemaRefs>
</ds:datastoreItem>
</file>

<file path=customXml/itemProps2.xml><?xml version="1.0" encoding="utf-8"?>
<ds:datastoreItem xmlns:ds="http://schemas.openxmlformats.org/officeDocument/2006/customXml" ds:itemID="{54259EA7-4D7A-48BD-9DFA-A363360FB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3045c5-2658-460b-ab63-1665334235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3B6ED5-A42A-4DA5-8A4E-085F90D95B26}">
  <ds:schemaRef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fb3045c5-2658-460b-ab63-166533423572"/>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Burczak,Sarah E (BPA) - PS-6</dc:creator>
  <cp:keywords/>
  <dc:description/>
  <cp:lastModifiedBy>Schaefer,Tara C (CONTR) - PS-6</cp:lastModifiedBy>
  <dcterms:created xsi:type="dcterms:W3CDTF">2022-09-28T14:12:48Z</dcterms:created>
  <dcterms:modified xsi:type="dcterms:W3CDTF">2024-03-21T15:05:42Z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0x010100ADE7A31A994EE147BACAEC2DBB54F68D</vt:lpwstr>
  </property>
</Properties>
</file>