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6.xml" ContentType="application/vnd.ms-office.chart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colors16.xml" ContentType="application/vnd.ms-office.chartcolorstyle+xml"/>
  <Override PartName="/xl/charts/colors13.xml" ContentType="application/vnd.ms-office.chartcolorstyle+xml"/>
  <Override PartName="/xl/charts/colors9.xml" ContentType="application/vnd.ms-office.chartcolorstyle+xml"/>
  <Override PartName="/xl/charts/style9.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style10.xml" ContentType="application/vnd.ms-office.chartstyle+xml"/>
  <Override PartName="/xl/charts/colors10.xml" ContentType="application/vnd.ms-office.chartcolorstyle+xml"/>
  <Override PartName="/xl/charts/style13.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7.xml" ContentType="application/vnd.ms-office.chartstyle+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style6.xml" ContentType="application/vnd.ms-office.chartstyle+xml"/>
  <Override PartName="/xl/charts/colors6.xml" ContentType="application/vnd.ms-office.chartcolorstyle+xml"/>
  <Override PartName="/xl/charts/colors5.xml" ContentType="application/vnd.ms-office.chartcolorstyle+xml"/>
  <Override PartName="/xl/charts/style5.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0" yWindow="0" windowWidth="23040" windowHeight="8328" tabRatio="795" activeTab="0"/>
  </bookViews>
  <sheets>
    <sheet name="READ ME" sheetId="58" r:id="rId1"/>
    <sheet name="TOC" sheetId="35" r:id="rId2"/>
    <sheet name="Table 1" sheetId="6" r:id="rId3"/>
    <sheet name="Table 2" sheetId="5" r:id="rId4"/>
    <sheet name="Table 3" sheetId="30" r:id="rId5"/>
    <sheet name="Table 4" sheetId="45" r:id="rId6"/>
    <sheet name="Table 5" sheetId="12" r:id="rId7"/>
    <sheet name="Table 6" sheetId="28" r:id="rId8"/>
    <sheet name="Table 7" sheetId="46" r:id="rId9"/>
    <sheet name="Table 8" sheetId="47" r:id="rId10"/>
    <sheet name="Table 9" sheetId="52" r:id="rId11"/>
    <sheet name="Table 10" sheetId="53" r:id="rId12"/>
    <sheet name="Table 11" sheetId="50" r:id="rId13"/>
    <sheet name="Table 12" sheetId="51" r:id="rId14"/>
    <sheet name="Savings Summary" sheetId="61" r:id="rId15"/>
    <sheet name="Heating Summary" sheetId="44" r:id="rId16"/>
    <sheet name="Cooling Summary" sheetId="56" r:id="rId17"/>
    <sheet name="Non-Equip Summary" sheetId="32" r:id="rId18"/>
    <sheet name="ASHP Detail" sheetId="31" r:id="rId19"/>
    <sheet name="DHP Detail" sheetId="36" r:id="rId20"/>
    <sheet name="CAC Detail" sheetId="37" r:id="rId21"/>
    <sheet name="eFAF Detail" sheetId="39" r:id="rId22"/>
    <sheet name="Electric Zonal Detail" sheetId="40" r:id="rId23"/>
    <sheet name="FAF GasOther Detail" sheetId="38" r:id="rId24"/>
    <sheet name="RAC Detail" sheetId="62" r:id="rId25"/>
  </sheets>
  <definedNames>
    <definedName name="_xlnm._FilterDatabase" localSheetId="1" hidden="1">'TOC'!$C$4:$H$77</definedName>
  </definedNames>
  <calcPr calcId="191029"/>
  <extLst/>
</workbook>
</file>

<file path=xl/sharedStrings.xml><?xml version="1.0" encoding="utf-8"?>
<sst xmlns="http://schemas.openxmlformats.org/spreadsheetml/2006/main" count="2246" uniqueCount="471">
  <si>
    <t>Scenarios</t>
  </si>
  <si>
    <t>Technologies</t>
  </si>
  <si>
    <t>Momentum Savings</t>
  </si>
  <si>
    <t>Savings Type</t>
  </si>
  <si>
    <t>Summary: This table summarizes the annual energy consumption of all Residential HVAC stock in the market in each scenario over time.</t>
  </si>
  <si>
    <t>Summary: This table summarizes the stock market share of each Residential Heating technology over time.</t>
  </si>
  <si>
    <t>eFAF</t>
  </si>
  <si>
    <t>GSHP</t>
  </si>
  <si>
    <t>Other</t>
  </si>
  <si>
    <t>Summary: This table summarizes the stock market share of each Residential Cooling technology over time.</t>
  </si>
  <si>
    <t>DHP</t>
  </si>
  <si>
    <t>Building Type</t>
  </si>
  <si>
    <t>SF</t>
  </si>
  <si>
    <t>MF</t>
  </si>
  <si>
    <t>MH</t>
  </si>
  <si>
    <t>Heating</t>
  </si>
  <si>
    <t>Cooling</t>
  </si>
  <si>
    <t>Technology</t>
  </si>
  <si>
    <t>Total</t>
  </si>
  <si>
    <t>Total Market Savings</t>
  </si>
  <si>
    <t>Row</t>
  </si>
  <si>
    <t>Column</t>
  </si>
  <si>
    <t>Filter</t>
  </si>
  <si>
    <t>Table 1</t>
  </si>
  <si>
    <t>Table 2</t>
  </si>
  <si>
    <t>Table 3</t>
  </si>
  <si>
    <t>Table 4</t>
  </si>
  <si>
    <t>Table 7</t>
  </si>
  <si>
    <t>Table 8</t>
  </si>
  <si>
    <t>Table 9</t>
  </si>
  <si>
    <t>Table 10</t>
  </si>
  <si>
    <t>Table 11</t>
  </si>
  <si>
    <t>Table 12</t>
  </si>
  <si>
    <t>Year</t>
  </si>
  <si>
    <t>None</t>
  </si>
  <si>
    <t>Building Type, Scenario</t>
  </si>
  <si>
    <t>Scenario</t>
  </si>
  <si>
    <t>HVAC Type</t>
  </si>
  <si>
    <t>Efficiency</t>
  </si>
  <si>
    <t>HSPF 7.2</t>
  </si>
  <si>
    <t>HSPF 7.7</t>
  </si>
  <si>
    <t>HSPF 8.2</t>
  </si>
  <si>
    <t>HSPF 8.5</t>
  </si>
  <si>
    <t>HSPF 9.0</t>
  </si>
  <si>
    <t>HSPF 10.0</t>
  </si>
  <si>
    <t>All</t>
  </si>
  <si>
    <t>SEER 10</t>
  </si>
  <si>
    <t>SEER 13</t>
  </si>
  <si>
    <t>SEER 14.5</t>
  </si>
  <si>
    <t>SEER 18</t>
  </si>
  <si>
    <t>ASHP</t>
  </si>
  <si>
    <t>CAC</t>
  </si>
  <si>
    <t>HVAC Type, Efficiency</t>
  </si>
  <si>
    <t>Momentum Components</t>
  </si>
  <si>
    <t>No Cooling</t>
  </si>
  <si>
    <t>(% of Dwelling Units)</t>
  </si>
  <si>
    <t>Climate Zone</t>
  </si>
  <si>
    <t>End Use</t>
  </si>
  <si>
    <t>Building Type, End Use, Scenario</t>
  </si>
  <si>
    <t>Building Type, Climate Zone</t>
  </si>
  <si>
    <t>Efficiency Tier</t>
  </si>
  <si>
    <t>Description</t>
  </si>
  <si>
    <t>Cadeo Group</t>
  </si>
  <si>
    <t>Bonneville Power Administration</t>
  </si>
  <si>
    <t xml:space="preserve">Study Manager: </t>
  </si>
  <si>
    <t xml:space="preserve">Contributors: </t>
  </si>
  <si>
    <t>Market</t>
  </si>
  <si>
    <t xml:space="preserve">Building Type, Scenario </t>
  </si>
  <si>
    <t>aMW at Busbar</t>
  </si>
  <si>
    <t>End Use = Heating</t>
  </si>
  <si>
    <t>End Use = Cooling</t>
  </si>
  <si>
    <t>Heating Summary</t>
  </si>
  <si>
    <t>Cooling Summary</t>
  </si>
  <si>
    <t>Non-Equip Summary</t>
  </si>
  <si>
    <t>Technology, Scenario</t>
  </si>
  <si>
    <t>Technology in (Wx Full Upgrade, Advanced Smart Thermostat)</t>
  </si>
  <si>
    <t>% of Dwelling Units</t>
  </si>
  <si>
    <t># of Dwelling Units</t>
  </si>
  <si>
    <t>Sheet</t>
  </si>
  <si>
    <t>Start Cell</t>
  </si>
  <si>
    <t>C9</t>
  </si>
  <si>
    <t>C10</t>
  </si>
  <si>
    <t>D7</t>
  </si>
  <si>
    <t>D22</t>
  </si>
  <si>
    <t>D37</t>
  </si>
  <si>
    <t>D52</t>
  </si>
  <si>
    <t>D67</t>
  </si>
  <si>
    <t>D82</t>
  </si>
  <si>
    <t>D97</t>
  </si>
  <si>
    <t>C112</t>
  </si>
  <si>
    <t>C127</t>
  </si>
  <si>
    <t>D23</t>
  </si>
  <si>
    <t>D39</t>
  </si>
  <si>
    <t>D55</t>
  </si>
  <si>
    <t>D71</t>
  </si>
  <si>
    <t>D87</t>
  </si>
  <si>
    <t>C103</t>
  </si>
  <si>
    <t>C118</t>
  </si>
  <si>
    <t>C133</t>
  </si>
  <si>
    <t>C21</t>
  </si>
  <si>
    <t>C37</t>
  </si>
  <si>
    <t>C53</t>
  </si>
  <si>
    <t>C69</t>
  </si>
  <si>
    <t>C88</t>
  </si>
  <si>
    <t>C104</t>
  </si>
  <si>
    <t>C121</t>
  </si>
  <si>
    <t>C142</t>
  </si>
  <si>
    <t>C158</t>
  </si>
  <si>
    <t>C173</t>
  </si>
  <si>
    <t>C189</t>
  </si>
  <si>
    <t>Zonal</t>
  </si>
  <si>
    <t>C54</t>
  </si>
  <si>
    <t>C74</t>
  </si>
  <si>
    <t>RAC</t>
  </si>
  <si>
    <t>ASHP Detail</t>
  </si>
  <si>
    <t>DHP Detail</t>
  </si>
  <si>
    <t>CAC Detail</t>
  </si>
  <si>
    <t>eFAF Detail</t>
  </si>
  <si>
    <t>Scenario = Market, HVAC Type =ASHP</t>
  </si>
  <si>
    <t>Scenario = Market, End Use = Heating, HVAC Type = ASHP</t>
  </si>
  <si>
    <t>Scenario = Market, End Use = Cooling, HVAC Type = ASHP</t>
  </si>
  <si>
    <t>Scenario = Market, HVAC Type =DHP</t>
  </si>
  <si>
    <t>Scenario = Market, End Use = Heating, HVAC Type = DHP</t>
  </si>
  <si>
    <t>Scenario = Market, End Use = Cooling, HVAC Type = DHP</t>
  </si>
  <si>
    <t>Scenario = Market, End Use = Cooling, HVAC Type = CAC</t>
  </si>
  <si>
    <t>Scenario = Market, End Use = Heating, HVAC Type = eFAF</t>
  </si>
  <si>
    <t>Scenario = Market, End Use = Heating, HVAC Type = Zonal</t>
  </si>
  <si>
    <t>Scenario = Market, End Use = Heating, HVAC Type = gFAF</t>
  </si>
  <si>
    <t>Scenario in (Market, 7PP Baseline), HVAC Type = ASHP</t>
  </si>
  <si>
    <t>Scenario in (Market, 7PP Baseline), End Use = Heating, HVAC Type = ASHP</t>
  </si>
  <si>
    <t>Scenario in (Market, 7PP Baseline), End Use = Cooling, HVAC Type = ASHP</t>
  </si>
  <si>
    <t>Scenario in (Market, 7PP Baseline), HVAC Type = DHP</t>
  </si>
  <si>
    <t>Scenario in (Market, 7PP Baseline), End Use = Heating, HVAC Type = DHP</t>
  </si>
  <si>
    <t>Scenario in (Market, 7PP Baseline), End Use = Cooling, HVAC Type = DHP</t>
  </si>
  <si>
    <t>Scenario in (Market, 7PP Baseline), HVAC Type = CAC</t>
  </si>
  <si>
    <t>Scenario in (Market, 7PP Baseline), End Use = Cooling, HVAC Type = CAC</t>
  </si>
  <si>
    <t>Scenario in (Market, 7PP Baseline), HVAC Type = eFAF</t>
  </si>
  <si>
    <t>Scenario in (Market, 7PP Baseline), End Use = Heating, HVAC Type = eFAF</t>
  </si>
  <si>
    <t>Scenario in (Market, 7PP Baseline), HVAC Type = Zonal</t>
  </si>
  <si>
    <t>Scenario in (Market, 7PP Baseline), End Use = Heating, HVAC Type = Zonal</t>
  </si>
  <si>
    <t>Scenario in (Market, 7PP Baseline), HVAC Type = gFAF</t>
  </si>
  <si>
    <t>Scenario in (Market, 7PP Baseline), End Use = Heating, HVAC Type = gFAF</t>
  </si>
  <si>
    <t>End Use = Heating, Scenario =  7PP Baseline</t>
  </si>
  <si>
    <t>End Use = Cooling, Scenario =  7PP Baseline</t>
  </si>
  <si>
    <t>End Use = Heating, Scenario = Market</t>
  </si>
  <si>
    <t>End Use = Heating, Scenario in (Market,  7PP Baseline)</t>
  </si>
  <si>
    <t>End Use = Cooling, Scenario = Market</t>
  </si>
  <si>
    <t>End Use = Cooling, Scenario in (Market,  7PP Baseline)</t>
  </si>
  <si>
    <t>Scenario = Market, End Use = Heating</t>
  </si>
  <si>
    <t>Scenario = Market, End Use = Cooling</t>
  </si>
  <si>
    <t>Scenario in (Market, 7PP Baseline)</t>
  </si>
  <si>
    <t>Scenario in (Market, 7PP Baseline), End Use = Heating</t>
  </si>
  <si>
    <t>Scenario in (Market, 7PP Baseline), End Use = Cooling</t>
  </si>
  <si>
    <t>ASHP 1</t>
  </si>
  <si>
    <t>ASHP 2</t>
  </si>
  <si>
    <t>ASHP 3</t>
  </si>
  <si>
    <t>ASHP 4</t>
  </si>
  <si>
    <t>ASHP 5</t>
  </si>
  <si>
    <t>ASHP 6</t>
  </si>
  <si>
    <t>ASHP 7</t>
  </si>
  <si>
    <t>ASHP 8</t>
  </si>
  <si>
    <t>ASHP 9</t>
  </si>
  <si>
    <t>ASHP 10</t>
  </si>
  <si>
    <t>ASHP 11</t>
  </si>
  <si>
    <t>ASHP 12</t>
  </si>
  <si>
    <t>Baseline</t>
  </si>
  <si>
    <t>DHP eFAF</t>
  </si>
  <si>
    <t>DHP Zonal</t>
  </si>
  <si>
    <t>DHP Full</t>
  </si>
  <si>
    <t>HSPF 10</t>
  </si>
  <si>
    <t>FAF Electric</t>
  </si>
  <si>
    <t>FAF Gas/Other</t>
  </si>
  <si>
    <t>PTHP</t>
  </si>
  <si>
    <t>PTAC</t>
  </si>
  <si>
    <t>Evaporative Cooler</t>
  </si>
  <si>
    <t>(aMW at Busbar)</t>
  </si>
  <si>
    <t>(aMW at busbar)</t>
  </si>
  <si>
    <t>(# of Dwelling Units)</t>
  </si>
  <si>
    <t>Summary: This table summarizes the annual heating energy consumption of all Residential HVAC stock in the market for each building type, by scenario, over time.</t>
  </si>
  <si>
    <t>Summary: This table summarizes the annual cooling energy consumption of all Residential HVAC stock in the market for each building type, by scenario, over time.</t>
  </si>
  <si>
    <t>(# of Dwelling Units w CAC)</t>
  </si>
  <si>
    <t>(kWh per dwelling unit, at Meter)</t>
  </si>
  <si>
    <t>(Heating kWh per dwelling unit, at Meter)</t>
  </si>
  <si>
    <t>(Cooling kWh per dwelling unit, at Meter)</t>
  </si>
  <si>
    <t>Summary: This table summarizes the annual energy consumption of all Residential CAC stock in the market in each scenario over time.</t>
  </si>
  <si>
    <t>Summary: This table summarizes the annual heating energy consumption of all Residential DHP stock in the market in each scenario over time.</t>
  </si>
  <si>
    <t>Summary: This table summarizes the annual energy consumption of all Residential ASHP stock in the market in each scenario over time.</t>
  </si>
  <si>
    <t>Summary: This table summarizes the annual heating energy consumption of all Residential ASHP stock in the market in each scenario over time.</t>
  </si>
  <si>
    <t>Summary: This table summarizes the # of dwelling units w/ ASHP as primary heating system in the market in each scenario over time.</t>
  </si>
  <si>
    <t>Summary: This table summarizes the # of dwelling units w/ ASHP as primary cooling system in the market in each scenario over time.</t>
  </si>
  <si>
    <t>(% of Stock)</t>
  </si>
  <si>
    <t>Summary: This table summarizes the annual energy consumption of all Residential DHP stock in the market in each scenario over time.</t>
  </si>
  <si>
    <t>Summary: This table summarizes the saturation of DHP heating (% of dwelling units w/ DHP as primary heating system) in the market in each scenario over time.</t>
  </si>
  <si>
    <t>Summary: This table summarizes the saturation of ASHP heating (% of dwelling units w/ ASHP as primary heating system) in the market in each scenario over time.</t>
  </si>
  <si>
    <t>Summary: This table summarizes the # of dwelling units w/ DHP as primary heating system in the market in each scenario over time.</t>
  </si>
  <si>
    <t>Summary: This table summarizes the annual, per-dwelling unit heating energy consumption of all ASHP stock in the market in each scenario over time.</t>
  </si>
  <si>
    <t>Summary: This table summarizes the annual, per-dwelling unit heating energy consumption of all DHP stock in the market in each scenario over time.</t>
  </si>
  <si>
    <t>Summary: This table summarizes the saturation of ASHP Cooling (% of dwelling units w/ ASHP as primary cooling system) in the market in each scenario over time.</t>
  </si>
  <si>
    <t>Summary: This table summarizes the saturation of DHP cooling (% of dwelling units w/ DHP as primary cooling system) in the market in each scenario over time.</t>
  </si>
  <si>
    <t>Summary: This table summarizes the # of dwelling units w/ DHP as primary cooling system in the market in each scenario over time.</t>
  </si>
  <si>
    <t>Summary: This table summarizes the annual, per-dwelling unit cooling energy consumption of DHP stock in the market in each scenario over time.</t>
  </si>
  <si>
    <t>Summary: This table summarizes the annual, per-dwelling unit cooling energy consumption of ASHP stock in the market in each scenario over time.</t>
  </si>
  <si>
    <t>Summary: This table summarizes the saturation of CAC (% of dwelling units w/ CAC as primary cooling system) in the market in each scenario over time.</t>
  </si>
  <si>
    <t>Summary: This table summarizes the # of dwelling units w/ CAC as primary cooling system in the market in each scenario over time.</t>
  </si>
  <si>
    <t>Summary: This table summarizes the annual stock market share of ASHP heating efficiencies over time.</t>
  </si>
  <si>
    <t>Summary: This table summarizes the annual stock market share of ASHP cooling efficiencies over time.</t>
  </si>
  <si>
    <t>Summary: This table summarizes the annual stock market share of CAC cooling efficiencies over time.</t>
  </si>
  <si>
    <t>Summary: This table summarizes the annual energy consumption of all Residential eFAF HVAC stock in the market in each scenario over time.</t>
  </si>
  <si>
    <t>Summary: This table summarizes the saturation of eFAF (% of dwelling units) in the market in each scenario over time.</t>
  </si>
  <si>
    <t>Summary: This table summarizes the number of dwelling units w/ eFAF as primary heating system in the market in each scenario over time.</t>
  </si>
  <si>
    <t>Summary: This table summarizes the annual energy consumption of all Residential, Electric Zonal Heat stock in the market in each scenario over time.</t>
  </si>
  <si>
    <t>Summary: This table summarizes the saturation of Electric Zonal Heat (% of dwelling units) in the market in each scenario over time.</t>
  </si>
  <si>
    <t>Summary: This table summarizes the number of dwelling units w/ Electric Zonal Heat as primary heating system in the market in each scenario over time.</t>
  </si>
  <si>
    <t>Summary: This table summarizes the annual, per-dwelling unit energy consumption of for each home with Electric Zonal Heat as primary heating system in the market in each scenario over time.</t>
  </si>
  <si>
    <t>Summary: This table summarizes the annual, per-dwelling unit energy consumption of for each home with CAC as primary cooling system in the market in each scenario over time.</t>
  </si>
  <si>
    <t>Summary: This table summarizes the annual, per-dwelling unit energy consumption of for each home with eFAF as primary heating system in the market in each scenario over time.</t>
  </si>
  <si>
    <t>Heating Equipment Stock Share by Technology - Market Scenario</t>
  </si>
  <si>
    <t>Other Cooling</t>
  </si>
  <si>
    <t>Summary: This table summarizes the annual, regional heating energy consumption by technology over time.</t>
  </si>
  <si>
    <t>Summary: This table summarizes the annual, regional cooling energy consumption by technology over time.</t>
  </si>
  <si>
    <t>Summary: This table summarizes the market share of each Residential Heating technology in stock for the market scenario over time.</t>
  </si>
  <si>
    <t>Summary: This table summarizes the regional heating energy consumption by technology in the market scenario over time.</t>
  </si>
  <si>
    <t>Summary: This table summarizes the regional heating energy consumption by building type and scenario over time.</t>
  </si>
  <si>
    <t>Summary: This table summarizes per-dwelling unit heating energy consumption by building type for each scenario, over time.</t>
  </si>
  <si>
    <t>Cooling Equipment Stock Share by Technology - Market Scenario</t>
  </si>
  <si>
    <t>Summary: This table summarizes the market share of each residential cooling technology in stock for the market scenario over time.</t>
  </si>
  <si>
    <t>Summary: This table summarizes the regional cooling energy consumption by technology in the market scenario over time.</t>
  </si>
  <si>
    <t>Summary: This table summarizes the regional cooling energy consumption by building type and scenario over time.</t>
  </si>
  <si>
    <t>Cooling Savings by Source and Building Type</t>
  </si>
  <si>
    <t>Heating Savings by Source and Building Type</t>
  </si>
  <si>
    <t>eFAF Stock Saturation by Building Type Scenario, Time, Market Scenario</t>
  </si>
  <si>
    <t>Momentum Savings (Regional Total)</t>
  </si>
  <si>
    <t>Notes:</t>
  </si>
  <si>
    <t>Momentum Savings (BPA Share)</t>
  </si>
  <si>
    <t>% of Stock</t>
  </si>
  <si>
    <t>Q2</t>
  </si>
  <si>
    <t>Q3</t>
  </si>
  <si>
    <t>Q4</t>
  </si>
  <si>
    <t>x</t>
  </si>
  <si>
    <t>Title</t>
  </si>
  <si>
    <t>kWh per Dwelling Unit at Meter</t>
  </si>
  <si>
    <t>Back to Table of Contents</t>
  </si>
  <si>
    <t>Quantity</t>
  </si>
  <si>
    <t>aMW at Busbar by Scenario</t>
  </si>
  <si>
    <t>Single Family</t>
  </si>
  <si>
    <t>Multifamily</t>
  </si>
  <si>
    <t>Manufactured</t>
  </si>
  <si>
    <t>RAC/PTAC/PTHP</t>
  </si>
  <si>
    <t>(Thousands of Dwelling Units)</t>
  </si>
  <si>
    <t xml:space="preserve">aMW at Busbar, by Scenario </t>
  </si>
  <si>
    <t>Clickable Table of Contents</t>
  </si>
  <si>
    <t>Workbook Contents</t>
  </si>
  <si>
    <t>Table of Contents</t>
  </si>
  <si>
    <t>Total market energy consumption</t>
  </si>
  <si>
    <t>Table 5</t>
  </si>
  <si>
    <t>Table 6</t>
  </si>
  <si>
    <t>Technology Mix in Stock (Tables 5 and 6)</t>
  </si>
  <si>
    <t>Table of Contents (TOC)</t>
  </si>
  <si>
    <t>Energy Consumption (Tables 2-4)</t>
  </si>
  <si>
    <t>Energy Consumption by Technology (Tables 7 and 8)</t>
  </si>
  <si>
    <t>Energy consumption by technology over time</t>
  </si>
  <si>
    <t>Stock saturations (%) of primary HVAC technologies</t>
  </si>
  <si>
    <t>Technology Units in Stock (Tables 9 and 10)</t>
  </si>
  <si>
    <t>Stock size (dwelling units) of primary HVAC technologies</t>
  </si>
  <si>
    <t>Technology Units in Sales (Tables 11 and 12)</t>
  </si>
  <si>
    <t>Sales (equipment units) of primary HVAC technologies</t>
  </si>
  <si>
    <t>Market Summaries</t>
  </si>
  <si>
    <t>Summaries of Total Savings, Heating, Cooling, and Non-Equipment Factors</t>
  </si>
  <si>
    <t>Equipment Summaries</t>
  </si>
  <si>
    <t>Detailed model results for major HVAC equipment types</t>
  </si>
  <si>
    <t xml:space="preserve">DO NOT EDIT. THIS TABLE SUPPORTS THE CHART. </t>
  </si>
  <si>
    <t>Annual Average Heating UEC per Dwelling Unit by Building Type, Scenario</t>
  </si>
  <si>
    <t>Annual Heating aMW Consumption by Scenario, Building Type</t>
  </si>
  <si>
    <t>Annual Average Cooling UEC per Dwelling Unit by Building Type, Scenario</t>
  </si>
  <si>
    <t>Annual Cooling aMW Consumption by Scenario, Building Type</t>
  </si>
  <si>
    <t>Annual ASHP Stock aMW Consumption by Scenario</t>
  </si>
  <si>
    <t>Annual ASHP Heating Stock Saturation by Building Type Scenario, Market Scenario</t>
  </si>
  <si>
    <t>Annual ASHP Heating UEC by Building Type, Climate Zone for Market Scenario</t>
  </si>
  <si>
    <t>Annual ASHP Cooling Stock Saturation by Building Type Scenario, Market Scenario</t>
  </si>
  <si>
    <t>Annual ASHP Heating Efficiency Mix in Stock, Market Scenario</t>
  </si>
  <si>
    <t>Annual ASHP Cooling Efficiency Mix in Stock, Market Scenario</t>
  </si>
  <si>
    <t>Annual DHP Stock aMW Consumption by Scenario</t>
  </si>
  <si>
    <t>Annual DHP Heating UEC by Building Type, Climate Zone for Market Scenario</t>
  </si>
  <si>
    <t>Annual DHP Cooling UEC by Building Type, Climate Zone for Market Scenario</t>
  </si>
  <si>
    <t>Annual CAC Stock aMW Consumption by Scenario</t>
  </si>
  <si>
    <t>Annual CAC UEC by Building Type, Climate Zone for Market Scenario</t>
  </si>
  <si>
    <t>Annual eFAF Stock aMW Consumption by Scenario</t>
  </si>
  <si>
    <t>eFAF Stock Saturation by Building Type Scenario, Market Scenario</t>
  </si>
  <si>
    <t>Annual eFAF UEC by Building Type, Climate Zone for Market Scenario</t>
  </si>
  <si>
    <t>Annual Electric Zonal Stock aMW Consumption by Scenario</t>
  </si>
  <si>
    <t>Annual Electric Zonal UEC by Building Type, Climate Zone for Market Scenario</t>
  </si>
  <si>
    <t>Momentum Savings Question*</t>
  </si>
  <si>
    <t>Annual, Regional HVAC Consumption by Scenario</t>
  </si>
  <si>
    <t>Annual, Regional Heating Consumption by Scenario, Building Type</t>
  </si>
  <si>
    <t>Annual, Regional Cooling Consumption by Scenario, Building Type</t>
  </si>
  <si>
    <t xml:space="preserve">Annual Single Family Cooling Consumption </t>
  </si>
  <si>
    <t xml:space="preserve">Annual, Total Regional Cooling Consumption </t>
  </si>
  <si>
    <t xml:space="preserve">Annual Multifamily Cooling Consumption </t>
  </si>
  <si>
    <t xml:space="preserve">Annual Manufactured Home Cooling Consumption </t>
  </si>
  <si>
    <t xml:space="preserve">Annual, Regional HVAC Consumption </t>
  </si>
  <si>
    <t xml:space="preserve">Annual, Total Regional Heating Consumption </t>
  </si>
  <si>
    <t>Annual, Regional Heating Energy Consumption, Market Scenario</t>
  </si>
  <si>
    <t>Annual, Regional Cooling Energy Consumption, Market Scenario</t>
  </si>
  <si>
    <t>Annual, Regional Total Market Savings by Building Type</t>
  </si>
  <si>
    <t>Annual, Regional Total Market Savings by End Use</t>
  </si>
  <si>
    <t>Annual, Regional Momentum Savings by Building Type</t>
  </si>
  <si>
    <t>Annual, Regional Total Momentum Savings by End Use</t>
  </si>
  <si>
    <t>Annual, Regional Total Savings by Source and Building Type</t>
  </si>
  <si>
    <t xml:space="preserve">Annual, Regional Total Savings by Source and End Use </t>
  </si>
  <si>
    <t>Annual Heating Equipment Consumption by Technology - Market Scenario</t>
  </si>
  <si>
    <t>Annual Cooling Equipment Consumption by Technology - Market Scenario</t>
  </si>
  <si>
    <t>Annual ASHP Stock aMW Consumption by Building Type End Use, Market Scenario</t>
  </si>
  <si>
    <t>Annual DHP Stock aMW Consumption by Building Type End Use, Market Scenario</t>
  </si>
  <si>
    <t># of Dwelling Units with eFAF as Primary Heating System by Building Type, Scenario</t>
  </si>
  <si>
    <t>Annual ASHP Cooling UEC by Building Type, Climate Zone for Market Scenario</t>
  </si>
  <si>
    <t xml:space="preserve">Annual, Single Family Heating Consumption </t>
  </si>
  <si>
    <t xml:space="preserve">Annual, Multifamily Heating Consumption </t>
  </si>
  <si>
    <t xml:space="preserve">Annual, Manufactured Home Heating Consumption </t>
  </si>
  <si>
    <t>Regional Heating Equipment Stock Share by Technology - Market Scenario</t>
  </si>
  <si>
    <t>Annual, Regional Heating Equipment Consumption by Technology - Market Scenario</t>
  </si>
  <si>
    <t>Regional Cooling Equipment Stock Share by Technology - Market Scenario</t>
  </si>
  <si>
    <t>Annual, Regional Cooling Equipment Consumption by Technology - Market Scenario</t>
  </si>
  <si>
    <t>Annual, Regional Heating Technology Mix in Stock, Market Scenario</t>
  </si>
  <si>
    <t>Annual, Regional Cooling Technology Mix in Stock, Market Scenario</t>
  </si>
  <si>
    <t>Annual, Regional Cooling Consumption by Technology, Market Scenario</t>
  </si>
  <si>
    <t>Annual, Regional Heating Consumption by Technology, Market Scenario</t>
  </si>
  <si>
    <t>Regional Heating Equipment Stock by Technology, Over Time</t>
  </si>
  <si>
    <t>Regional Cooling Equipment Stock by Technology, Over Time, Market Scenario</t>
  </si>
  <si>
    <t>Regional Heating Equipment Stock by Technology, Over Time, Market Scenario</t>
  </si>
  <si>
    <t>Regional Cooling Equipment Stock by Technology, Over Time</t>
  </si>
  <si>
    <t>VCHP</t>
  </si>
  <si>
    <t>Joan Wang</t>
  </si>
  <si>
    <t>jjwang@bpa.gov</t>
  </si>
  <si>
    <t>Bretnie Eschenbach, Nolan Kelly, Sarah Widder, Fred Schaefer, Elizabeth Daykin</t>
  </si>
  <si>
    <t>Note: The 2016 RBSA and subsequent sales data noted a significant increase in the saturation of cooling equipment. This table and the associated charts illustrate the impact of that increase on energy consumption within the region.</t>
  </si>
  <si>
    <t>Summary: This table summarizes the market share of each Residential Heating technology in stock for the baseline scenario over time.</t>
  </si>
  <si>
    <t>Summary: This table summarizes the regional heating energy consumption by technology in the baseline scenario over time.</t>
  </si>
  <si>
    <t>Annual Heating Equipment Consumption by Technology - Baseline Scenario</t>
  </si>
  <si>
    <t>Heating Equipment Stock Share by Technology - Baseline Scenario</t>
  </si>
  <si>
    <t>Regional Heating Equipment Stock Share by Technology - Baseline Scenario</t>
  </si>
  <si>
    <t>Annual, Regional Heating Equipment Consumption by Technology - Baseline Scenario</t>
  </si>
  <si>
    <t>Cooling Equipment Stock Share by Technology - Baseline Scenario</t>
  </si>
  <si>
    <t>Summary: This table summarizes the market share of each residential cooling technology in stock for the baseline scenario over time.</t>
  </si>
  <si>
    <t>Summary: This table summarizes the regional cooling energy consumption by technology in the  baseline scenario over time.</t>
  </si>
  <si>
    <t>Annual, Regional Cooling Equipment Consumption by Technology - Baseline Scenario</t>
  </si>
  <si>
    <t>Annual Cooling Equipment Consumption by Technology - Baseline Scenario</t>
  </si>
  <si>
    <t>Regional Cooling Equipment Product Flow by Technology, Over Time</t>
  </si>
  <si>
    <t>Energy Savings (Table 1)</t>
  </si>
  <si>
    <t>Momentum Savings relative to Seventh Plan baseline</t>
  </si>
  <si>
    <t>Regional Heating Equipment Product Flow by Technology, Over Time, Market Scenario</t>
  </si>
  <si>
    <t>Regional Cooling Equipment Product Flow by Technology, Over Time, Market Scenario</t>
  </si>
  <si>
    <t>Note: HSPF 10.0 tier includes HSPF 10 and higher efficiency</t>
  </si>
  <si>
    <t>Residential HVAC Market Model Results</t>
  </si>
  <si>
    <t>Savings Summary</t>
  </si>
  <si>
    <t xml:space="preserve">In its continued market research efforts to improve the regional body of knowledge about energy consumption and savings, Bonneville Power Administration (BPA) has developed a quantitative model representing the regional residential heating ventilation and air conditioning (HVAC) market for the Northwest Power and Conservation Council's Seventh Power Plan Action Plan period, 2016 through 2021. BPA’s goal for modeling this market is twofold:
     1.  Understand how total residential HVAC electric consumption is changing over the analysis period; and
     2.  Estimate draft electric Momentum Savings for the Action Plan period.
This workbook contains detailed outputs and results of this model. Additional documentation accompanies this workbook, including a report describing the model methodology, the quantitative model itself, and details of all model inputs.
</t>
  </si>
  <si>
    <t>Current Practice Average</t>
  </si>
  <si>
    <t>Annual, Regional Total Savings by Source</t>
  </si>
  <si>
    <t>Annual Regional Market Average ASHP Heating Efficiency Mix in Product Flow Over Time</t>
  </si>
  <si>
    <t>Annual Regional ASHP Cooling Efficiency Mix in Stock Over Time, Market Scenario</t>
  </si>
  <si>
    <t>Annual, Regional ASHP Heating Efficiency Mix in Stock Over Time, Market Scenario</t>
  </si>
  <si>
    <t>Annual Regional Market Average ASHP Cooling Efficiency Mix in Product Flow Over Time</t>
  </si>
  <si>
    <t>Annual Regional Market Average CAC Cooling Efficiency Mix in Product Flow Over Time</t>
  </si>
  <si>
    <t>Annual CAC Efficiency Mix in Stock Over Time, Market Scenario</t>
  </si>
  <si>
    <t>Annual, Regional HVAC Momentum Savings Relative to Council Seventh Power Plan Baseline</t>
  </si>
  <si>
    <t xml:space="preserve">Summary: This table summarizes the annual Momentum Savings of all Residential HVAC stock in the market for each savings type over time relative to the frozen baseline, above the program scenario. </t>
  </si>
  <si>
    <t>Adjusted Program Savings</t>
  </si>
  <si>
    <t>Building Shell: Fully Weatherized Homes</t>
  </si>
  <si>
    <t xml:space="preserve">BPA established the 42% allocation of regional Momentum Savings in its Energy Efficiency Action Plan: https://www.bpa.gov/EE/Policy/EEPlan/Documents/BPA_Action_Plan_FINAL_20120301.pdf. The plan states: “BPA has taken responsibility for achieving the public power share of approximately 42% of savings.” </t>
  </si>
  <si>
    <t>Summary: This table summarizes total market savings, adjusted program savings, and Momentum Savings over time.</t>
  </si>
  <si>
    <t>Summary: This table summarizes total market savings, adjusted program savings, and Momentum Savings by end use (heating and cooling) over time. See notes for the Annual, Regional Total Savings by Source table above.</t>
  </si>
  <si>
    <t>Summary: This table summarizes Total Market Savings, Adjusted Program Savings, and Momentum Savings by building type over time. See notes for the Annual, Regional Total Savings by Source table above.</t>
  </si>
  <si>
    <t>Summary: This table summarizes heating Total Market Savings, Adjusted Program Savings, and Momentum Savings by building type over time.</t>
  </si>
  <si>
    <t>Summary: This table summarizes cooling Total Market Savings, Adjusted Program Savings, and Momentum Savings by building type over time.</t>
  </si>
  <si>
    <t>(# of Units Entering the Stock as Primary Heating Equipment)</t>
  </si>
  <si>
    <t>(# of Units Entering the Stock as Primary Cooling Equipment)</t>
  </si>
  <si>
    <t>(Thousands of Units)</t>
  </si>
  <si>
    <t xml:space="preserve">These numbers do not represent direct sales, but the number of units entering the stock as primary heating equipment, equivalent to number of dwelling units. For key technologies (DHP, ASHP, FAF Gas/Other), product flow estimates are based on data sources including NEEA sales data trends. For the remaining technologies, product flow estimates rely on RBSA stock trends and may be held constant. </t>
  </si>
  <si>
    <t xml:space="preserve">These numbers do not represent direct sales, but the number of units entering the stock as primary cooling equipment, equivalent to number of dwelling units. For key technologies (DHP, ASHP, FAF Gas/Other), product flow estimates are based on data sources including NEEA sales data trends. For the remaining technologies, product flow estimates rely on RBSA stock trends and may be held constant. </t>
  </si>
  <si>
    <t>Summary: This table summarizes the number of cooling equipment entering the stock each year.</t>
  </si>
  <si>
    <t xml:space="preserve">Summary: This table summarizes the number of heating equipment entering the stock each year. </t>
  </si>
  <si>
    <t>Evaporative Cooling</t>
  </si>
  <si>
    <t>Unless otherwise specified in this document, "zonal" includes electric and non-electric zonal systems.</t>
  </si>
  <si>
    <t>Annual, Regional Heating Equipment in Stock by Technology, Over Time</t>
  </si>
  <si>
    <t>Annual, Regional Heating Equipment Product Flow by Technology, Over Time, Market Scenario</t>
  </si>
  <si>
    <t xml:space="preserve">For cooling technologies, the baseline and market product flow and technology saturation are held equal to avoid attributing savings to end users selecting different equipment types than the baseline. The only difference between the baseline and market case for cooling technologies is the efficiency level of ASHP and CACs. </t>
  </si>
  <si>
    <t>Summary: This table summarizes the number of units in the stock by Residential Heating technology over time.</t>
  </si>
  <si>
    <t>Summary: This table summarizes the number of units in the stock by Residential Cooling technology over time.</t>
  </si>
  <si>
    <t>The sum of this table is equal to the total number of dwelling units in the region.</t>
  </si>
  <si>
    <t>The sum of this table is less than the total number of dwelling units in the region since a portion of the dwelling units have no cooling.</t>
  </si>
  <si>
    <t># of Units Entering the Stock as Primary Heating Equipment</t>
  </si>
  <si>
    <t># of Units Entering the Stock as Primary Cooling Equipment</t>
  </si>
  <si>
    <t>Annual, Regional Total Savings by Source and End Use</t>
  </si>
  <si>
    <t>Annual ASHP Heating Efficiency Mix in Product Flow, Market Scenario</t>
  </si>
  <si>
    <t xml:space="preserve">Summary: This table summarizes the annual product flow market share of ASHP heating efficiencies over time. </t>
  </si>
  <si>
    <t>Annual ASHP Cooling Efficiency Mix in Product Flow, Market Scenario</t>
  </si>
  <si>
    <t>(% of Product Flow)</t>
  </si>
  <si>
    <t xml:space="preserve">Summary: This table summarizes the annual product flow market share of ASHP cooling efficiencies over time. </t>
  </si>
  <si>
    <t>% of Product Flow</t>
  </si>
  <si>
    <t># of Dwelling Units with ASHP as Primary Heating System by Building Type, Scenario Over Time</t>
  </si>
  <si>
    <t># of Dwelling Units with ASHP as Primary Cooling System by Building Type, Scenario Over Time</t>
  </si>
  <si>
    <t>Annual CAC Efficiency Mix in Product Flow Over Time, Market Scenario</t>
  </si>
  <si>
    <t>Summary: This table summarizes the annual product flow market share of CAC cooling efficiencies over time.</t>
  </si>
  <si>
    <t>Annual ASHP Heating Efficiency Mix in Stock Over Time, Market Scenario</t>
  </si>
  <si>
    <t>Annual ASHP Cooling Efficiency Mix in Stock Over Time, Market Scenario</t>
  </si>
  <si>
    <t>Annual ASHP Heating Efficiency Mix in Product Flow Over Time, Market Scenario</t>
  </si>
  <si>
    <t>Annual ASHP Cooling Efficiency Mix in Product Flow Over Time, Market Scenario</t>
  </si>
  <si>
    <t>Annual DHP Heating Stock Saturation by Building Type Scenario, Market Scenario Over Time</t>
  </si>
  <si>
    <t># of Dwelling Units with DHP as Primary Heating System by Building Type, Scenario Over Time</t>
  </si>
  <si>
    <t>Annual DHP Cooling Stock Saturation by Building Type Scenario, Market Scenario Over Time</t>
  </si>
  <si>
    <t># of Dwelling Units with DHP as Primary Cooling System by Building Type, Scenario Over Time</t>
  </si>
  <si>
    <t>CAC Stock Saturation by Building Type Scenario, Market Scenario Over Time</t>
  </si>
  <si>
    <t># of Dwelling Units with CAC as Primary Cooling System by Building Type, Scenario Over Time</t>
  </si>
  <si>
    <t>Electric Zonal Stock Saturation by Building Type Scenario, Market Scenario Over Time</t>
  </si>
  <si>
    <t># of Dwelling Units with Electric Zonal as Primary Heating System by Building Type, Scenario Over Time</t>
  </si>
  <si>
    <t>* Note: Momentum Savings Question 1 is not quantitative; it defines the scope of the market and thus there are no model results that relate directly to Question 1.</t>
  </si>
  <si>
    <t>DHP Heating Stock Saturation by Building Type Scenario, Market Scenario Over Time</t>
  </si>
  <si>
    <t># of Dwelling Units with DHP as Primary Heating System by Building Type, by Scenario Over Time</t>
  </si>
  <si>
    <t>Program Savings</t>
  </si>
  <si>
    <t>Regional Heating Equipment Stock by Technology, Existing Stock, Over Time</t>
  </si>
  <si>
    <t>Regional Heating Equipment Stock by Technology, New Construction Stock, Over Time</t>
  </si>
  <si>
    <t>Summary: This table summarizes the number of units in the existing stock by Residential Heating technology over time.</t>
  </si>
  <si>
    <t>Summary: This table summarizes the number of units in the new construction stock by Residential Heating technology over time.</t>
  </si>
  <si>
    <t>Regional Cooling Equipment Stock by Technology, Existing Stock, Over Time</t>
  </si>
  <si>
    <t>Summary: This table summarizes the number of units in the existing stock by Residential Cooling technology over time.</t>
  </si>
  <si>
    <t>Summary: This table summarizes the number of units in the new construction stock by Residential Cooling technology over time.</t>
  </si>
  <si>
    <t xml:space="preserve">The Adjusted Program Savings are interim steps in estimating Momentum Savings and are not intended for reporting purposes. The Adjusted Program Savings include DHPs attributed to NEEA's DHP initiative and code-related weatherization installations. These savings may not be categorized in the RCP as residential HVAC program savings, but the team subtracts them via the program scenario because they fall within NEEA's target markets and should not be eligible for Momentum Savings.
For a detailed explanation of the purpose and methodology deriving Adjusted Program Savings, please visit Question 4 of the methodology memo. </t>
  </si>
  <si>
    <t>Regional Heating Equipment Stock by Technology - Baseline Scenario</t>
  </si>
  <si>
    <t>Regional Cooling Equipment Stock by Technology - Baseline Scenario</t>
  </si>
  <si>
    <t>Summary: This table summarizes the number of units in the stock by Residential Heating technology in the baseline scenario over time.</t>
  </si>
  <si>
    <t>Summary: This table summarizes the number of units in the stock by Residential Cooling technology in the baseline scenario over time.</t>
  </si>
  <si>
    <t>Annual Dwelling Units with Advanced Smart Thermostats by Technology</t>
  </si>
  <si>
    <t>Annual Dwelling Units with Fully Weatherized Homes by Scenario</t>
  </si>
  <si>
    <t>Summary: This table summarizes the number of dwelling units in the stock with non-equipment energy saving factors (full weatherization upgrades to building shell) in each scenario over time.</t>
  </si>
  <si>
    <t>Summary: This table summarizes the number of dwelling units in the stock with non-equipment energy saving factors (advanced smart thermostats) by technology over time.</t>
  </si>
  <si>
    <t>Regional Cooling Equipment Stock by Technology, New Construction, Over Time</t>
  </si>
  <si>
    <t>Electric Zonal Detail</t>
  </si>
  <si>
    <t>Annual FAF Gas/Other Stock aMW Consumption by Scenario</t>
  </si>
  <si>
    <t>FAF Gas/Other Stock Saturation by Building Type, Scenario, (Heating), Market Scenario over Time</t>
  </si>
  <si>
    <t># of Dwelling Units with FAF Gas/Other as Primary Heating System by Building Type, Scenario Over Time</t>
  </si>
  <si>
    <t>Annual FAF Gas/Other UEC by Building Type, Climate Zone for Market Scenario</t>
  </si>
  <si>
    <t>Note: The UEC shown here represents FAF Gas/Other electric fan load only</t>
  </si>
  <si>
    <t xml:space="preserve">Summary: This table summarizes the annual electric energy consumption of all Residential Gas and Other Non-Electric Furnaces (e.g., Oil) HVAC stock in the market in each scenario over time. Electric energy consumption of FAF Gas/Other primarly comes from the furnace's fan energy and has small interactive effects with weatherization and advanced smart thermostats. </t>
  </si>
  <si>
    <t>Summary: This table summarizes the number of dwelling units with FAF Gas/Other as primary heating system in the market in each scenario over time.</t>
  </si>
  <si>
    <t>Summary: This table summarizes the annual, per-dwelling unit energy consumption of for each home with FAF Gas/Other as primary heating system in the market in each scenario over time.</t>
  </si>
  <si>
    <t>FAF Gas Other Detail</t>
  </si>
  <si>
    <t>FAF Gas/Other Stock Saturation by Building Type, Scenario, (Heating), Market Scenario Over Time</t>
  </si>
  <si>
    <t>Summary: This table summarizes the saturation of FAF Gas/Other in the market in each scenario over time as a percentage of all units.</t>
  </si>
  <si>
    <t>The numbers in this table include both new construction (all of which the model considers fully weatherized in both the market and baseline scenario) and existing construction. 
The model defines weatherized homes as either "As Is" based on the average weatherization levels in the baseline year, or "Fully Weatherized" which represents a normalized equivalent of multiple dwelling units upgrading a combination of insulation, windows, and air sealing. 
The methodology memo includes more detail on the model's treatment of weatherization.</t>
  </si>
  <si>
    <t xml:space="preserve">ASHP </t>
  </si>
  <si>
    <r>
      <t xml:space="preserve">-The model's definition of Advanced Smart Thermostats aligns with BPA's definition, which includes programmability, wi-fi connectivity, occupancy sensing or geofencing, demand response capabilities, heat pump optimization, and learning algorithms.
-These estimates are not additive, as some Advanced Smart Thermostats on CACs </t>
    </r>
    <r>
      <rPr>
        <sz val="10"/>
        <color theme="8"/>
        <rFont val="Arial"/>
        <family val="2"/>
        <scheme val="major"/>
      </rPr>
      <t>are also on FAF Electric or FAF Gas/Other.</t>
    </r>
  </si>
  <si>
    <t>Regional Heating Equipment Stock by Technology - Market Scenario</t>
  </si>
  <si>
    <t>Summary: This table summarizes the number of units in the stock by Residential Heating technology in the market scenario over time.</t>
  </si>
  <si>
    <t>Annual, Regional Heating Equipment Stock by Technology - Market Scenario</t>
  </si>
  <si>
    <t>Regional Cooling Equipment Stock by Technology - Market Scenario</t>
  </si>
  <si>
    <t>Summary: This table summarizes the number of units in the stock by Residential Cooling technology in the market scenario over time.</t>
  </si>
  <si>
    <t>Annual, Regional Cooling Equipment Stock by Technology - Market Scenario</t>
  </si>
  <si>
    <t>Annual Heating Equipment Stock by Technology - Market Scenario</t>
  </si>
  <si>
    <t>Annual Cooling Equipment Stock by Technology - Market Scenario</t>
  </si>
  <si>
    <t>Summary: This table summarizes the annual, per-dwelling unit energy consumption of for each home with RAC as primary cooling system in the market in each scenario over time.</t>
  </si>
  <si>
    <t>Annual RAC UEC by Building Type, Climate Zone for Market Scenario</t>
  </si>
  <si>
    <t>Summary: This table summarizes the # of dwelling units w/ RAC as primary cooling system in the market in each scenario over time.</t>
  </si>
  <si>
    <t># of Dwelling Units with RAC as Primary Cooling System by Building Type, Scenario over Time</t>
  </si>
  <si>
    <t>Summary: This table summarizes the saturation of RAC (% of dwelling units w/ RAC as primary cooling system) in the market in each scenario over time.</t>
  </si>
  <si>
    <t>Annual RAC Stock Saturation by Building Type Scenario, Market Scenario</t>
  </si>
  <si>
    <t>Annual RAC Stock aMW Consumption by Scenario</t>
  </si>
  <si>
    <t xml:space="preserve">Summary: This table summarizes the annual energy consumption of all Residential RAC in the stock in each scenario over time. </t>
  </si>
  <si>
    <t>RAC Detail</t>
  </si>
  <si>
    <t>Scenario in (Market, 7PP Baseline), HVAC Type in (RAC, PTAC, PTHP)</t>
  </si>
  <si>
    <t>Scenario in (Market, 7PP Baseline), End Use = Cooling, HVAC Type in (RAC, PTAC, PTHP)</t>
  </si>
  <si>
    <t>Scenario = Market, End Use = Cooling, HVAC Type in (RAC, PTAC, PTHP)</t>
  </si>
  <si>
    <t>Summary: This table summarizes per-dwelling unit cooling energy consumption by building type for each scenario, over time. The denominator in this calculation is the total number of dwelling units, including units with no cooling.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</si>
</sst>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_(* \(#,##0\);_(* &quot;-&quot;??_);_(@_)"/>
    <numFmt numFmtId="165" formatCode="0.0%"/>
    <numFmt numFmtId="166" formatCode="0.0"/>
    <numFmt numFmtId="167" formatCode="0.000"/>
    <numFmt numFmtId="168" formatCode="[$-409]mmmm\ d\,\ yyyy;@"/>
    <numFmt numFmtId="169" formatCode="_(* #,##0.0000_);_(* \(#,##0.0000\);_(* &quot;-&quot;??_);_(@_)"/>
  </numFmts>
  <fonts count="72">
    <font>
      <sz val="11"/>
      <color theme="1"/>
      <name val="Arial"/>
      <family val="2"/>
      <scheme val="minor"/>
    </font>
    <font>
      <sz val="10"/>
      <name val="Arial"/>
      <family val="2"/>
    </font>
    <font>
      <u val="single"/>
      <sz val="11"/>
      <color theme="10"/>
      <name val="Arial"/>
      <family val="2"/>
      <scheme val="minor"/>
    </font>
    <font>
      <sz val="10"/>
      <color theme="1"/>
      <name val="Arial"/>
      <family val="2"/>
      <scheme val="minor"/>
    </font>
    <font>
      <b/>
      <sz val="10"/>
      <color theme="0"/>
      <name val="Arial"/>
      <family val="2"/>
      <scheme val="minor"/>
    </font>
    <font>
      <sz val="10"/>
      <color theme="0"/>
      <name val="Arial"/>
      <family val="2"/>
      <scheme val="minor"/>
    </font>
    <font>
      <sz val="10"/>
      <color theme="1"/>
      <name val="Arial"/>
      <family val="2"/>
      <scheme val="major"/>
    </font>
    <font>
      <u val="single"/>
      <sz val="10"/>
      <color theme="10"/>
      <name val="Arial"/>
      <family val="2"/>
      <scheme val="major"/>
    </font>
    <font>
      <sz val="10"/>
      <color theme="0"/>
      <name val="Arial"/>
      <family val="2"/>
      <scheme val="major"/>
    </font>
    <font>
      <b/>
      <sz val="10"/>
      <color theme="0"/>
      <name val="Arial"/>
      <family val="2"/>
      <scheme val="major"/>
    </font>
    <font>
      <b/>
      <sz val="10"/>
      <color rgb="FF000000"/>
      <name val="Arial"/>
      <family val="2"/>
      <scheme val="major"/>
    </font>
    <font>
      <sz val="10"/>
      <color theme="0" tint="-0.3499799966812134"/>
      <name val="Arial"/>
      <family val="2"/>
      <scheme val="major"/>
    </font>
    <font>
      <b/>
      <sz val="11"/>
      <color theme="0"/>
      <name val="Arial"/>
      <family val="2"/>
      <scheme val="minor"/>
    </font>
    <font>
      <sz val="10"/>
      <color rgb="FF1CBECA"/>
      <name val="Arial"/>
      <family val="2"/>
      <scheme val="minor"/>
    </font>
    <font>
      <sz val="10"/>
      <name val="Arial"/>
      <family val="2"/>
      <scheme val="minor"/>
    </font>
    <font>
      <b/>
      <sz val="10"/>
      <color theme="8"/>
      <name val="Arial"/>
      <family val="2"/>
      <scheme val="minor"/>
    </font>
    <font>
      <sz val="11"/>
      <name val="Arial"/>
      <family val="2"/>
      <scheme val="minor"/>
    </font>
    <font>
      <sz val="11"/>
      <color theme="1"/>
      <name val="Arial"/>
      <family val="2"/>
      <scheme val="major"/>
    </font>
    <font>
      <sz val="10"/>
      <color rgb="FFFFFFFF"/>
      <name val="Arial"/>
      <family val="2"/>
      <scheme val="major"/>
    </font>
    <font>
      <b/>
      <sz val="14"/>
      <name val="Arial"/>
      <family val="2"/>
      <scheme val="major"/>
    </font>
    <font>
      <b/>
      <sz val="11"/>
      <color theme="9"/>
      <name val="Arial"/>
      <family val="2"/>
      <scheme val="major"/>
    </font>
    <font>
      <b/>
      <sz val="10"/>
      <color theme="9"/>
      <name val="Arial"/>
      <family val="2"/>
      <scheme val="major"/>
    </font>
    <font>
      <b/>
      <sz val="10"/>
      <color rgb="FFFFFFFF"/>
      <name val="Arial"/>
      <family val="2"/>
      <scheme val="major"/>
    </font>
    <font>
      <b/>
      <sz val="10"/>
      <color theme="7"/>
      <name val="Arial"/>
      <family val="2"/>
      <scheme val="major"/>
    </font>
    <font>
      <b/>
      <sz val="10"/>
      <color theme="4"/>
      <name val="Arial"/>
      <family val="2"/>
      <scheme val="major"/>
    </font>
    <font>
      <b/>
      <sz val="10"/>
      <color theme="5"/>
      <name val="Arial"/>
      <family val="2"/>
      <scheme val="major"/>
    </font>
    <font>
      <b/>
      <sz val="10"/>
      <color theme="8"/>
      <name val="Arial"/>
      <family val="2"/>
      <scheme val="major"/>
    </font>
    <font>
      <b/>
      <sz val="10"/>
      <color theme="6"/>
      <name val="Arial"/>
      <family val="2"/>
      <scheme val="major"/>
    </font>
    <font>
      <sz val="10"/>
      <name val="Arial"/>
      <family val="2"/>
      <scheme val="major"/>
    </font>
    <font>
      <b/>
      <sz val="10"/>
      <color theme="1"/>
      <name val="Arial"/>
      <family val="2"/>
      <scheme val="minor"/>
    </font>
    <font>
      <sz val="10"/>
      <color theme="0" tint="-0.3499799966812134"/>
      <name val="Arial"/>
      <family val="2"/>
      <scheme val="minor"/>
    </font>
    <font>
      <b/>
      <sz val="10"/>
      <color theme="1"/>
      <name val="Arial"/>
      <family val="2"/>
      <scheme val="major"/>
    </font>
    <font>
      <b/>
      <sz val="10"/>
      <color rgb="FF000000"/>
      <name val="Arial"/>
      <family val="2"/>
      <scheme val="minor"/>
    </font>
    <font>
      <sz val="10"/>
      <color theme="8"/>
      <name val="Arial"/>
      <family val="2"/>
      <scheme val="minor"/>
    </font>
    <font>
      <b/>
      <sz val="10"/>
      <color theme="9" tint="-0.1499900072813034"/>
      <name val="Arial"/>
      <family val="2"/>
      <scheme val="minor"/>
    </font>
    <font>
      <sz val="10"/>
      <color theme="9" tint="-0.1499900072813034"/>
      <name val="Arial"/>
      <family val="2"/>
      <scheme val="minor"/>
    </font>
    <font>
      <sz val="10"/>
      <color rgb="FF000000"/>
      <name val="Arial"/>
      <family val="2"/>
      <scheme val="minor"/>
    </font>
    <font>
      <sz val="11"/>
      <color theme="8"/>
      <name val="Arial"/>
      <family val="2"/>
      <scheme val="minor"/>
    </font>
    <font>
      <i/>
      <sz val="10"/>
      <color theme="1"/>
      <name val="Arial"/>
      <family val="2"/>
      <scheme val="minor"/>
    </font>
    <font>
      <b/>
      <sz val="10"/>
      <color indexed="8"/>
      <name val="Arial"/>
      <family val="2"/>
      <scheme val="minor"/>
    </font>
    <font>
      <b/>
      <sz val="10"/>
      <color indexed="8"/>
      <name val="Arial"/>
      <family val="2"/>
      <scheme val="major"/>
    </font>
    <font>
      <sz val="10"/>
      <color theme="9"/>
      <name val="Arial"/>
      <family val="2"/>
      <scheme val="minor"/>
    </font>
    <font>
      <b/>
      <sz val="16"/>
      <color theme="4"/>
      <name val="Arial"/>
      <family val="2"/>
      <scheme val="major"/>
    </font>
    <font>
      <b/>
      <sz val="16"/>
      <color theme="4"/>
      <name val="Arial"/>
      <family val="2"/>
      <scheme val="minor"/>
    </font>
    <font>
      <b/>
      <sz val="11"/>
      <color theme="0"/>
      <name val="Arial"/>
      <family val="2"/>
      <scheme val="major"/>
    </font>
    <font>
      <i/>
      <sz val="10"/>
      <color theme="8"/>
      <name val="Arial"/>
      <family val="2"/>
      <scheme val="major"/>
    </font>
    <font>
      <i/>
      <sz val="10"/>
      <color theme="8"/>
      <name val="Arial"/>
      <family val="2"/>
      <scheme val="minor"/>
    </font>
    <font>
      <sz val="11"/>
      <color rgb="FF1CBECA"/>
      <name val="Arial"/>
      <family val="2"/>
      <scheme val="minor"/>
    </font>
    <font>
      <b/>
      <sz val="11"/>
      <name val="Arial"/>
      <family val="2"/>
      <scheme val="minor"/>
    </font>
    <font>
      <i/>
      <sz val="11"/>
      <name val="Arial"/>
      <family val="2"/>
      <scheme val="minor"/>
    </font>
    <font>
      <b/>
      <sz val="11"/>
      <color theme="6"/>
      <name val="Arial"/>
      <family val="2"/>
      <scheme val="minor"/>
    </font>
    <font>
      <b/>
      <sz val="11"/>
      <color theme="7"/>
      <name val="Arial"/>
      <family val="2"/>
      <scheme val="minor"/>
    </font>
    <font>
      <b/>
      <sz val="11"/>
      <color theme="4"/>
      <name val="Arial"/>
      <family val="2"/>
      <scheme val="minor"/>
    </font>
    <font>
      <b/>
      <sz val="11"/>
      <color rgb="FFFF6B6B"/>
      <name val="Arial"/>
      <family val="2"/>
      <scheme val="minor"/>
    </font>
    <font>
      <b/>
      <sz val="11"/>
      <color theme="8"/>
      <name val="Arial"/>
      <family val="2"/>
      <scheme val="minor"/>
    </font>
    <font>
      <b/>
      <sz val="11"/>
      <color rgb="FFC44D58"/>
      <name val="Arial"/>
      <family val="2"/>
      <scheme val="minor"/>
    </font>
    <font>
      <b/>
      <sz val="11"/>
      <color theme="5"/>
      <name val="Arial"/>
      <family val="2"/>
      <scheme val="minor"/>
    </font>
    <font>
      <b/>
      <sz val="11"/>
      <color rgb="FF556270"/>
      <name val="Arial"/>
      <family val="2"/>
      <scheme val="minor"/>
    </font>
    <font>
      <u val="single"/>
      <sz val="10"/>
      <name val="Arial"/>
      <family val="2"/>
      <scheme val="major"/>
    </font>
    <font>
      <u val="single"/>
      <sz val="9"/>
      <name val="Arial"/>
      <family val="2"/>
      <scheme val="major"/>
    </font>
    <font>
      <sz val="10"/>
      <color theme="3"/>
      <name val="Arial"/>
      <family val="2"/>
      <scheme val="minor"/>
    </font>
    <font>
      <sz val="10"/>
      <color theme="8"/>
      <name val="Arial"/>
      <family val="2"/>
      <scheme val="major"/>
    </font>
    <font>
      <sz val="10"/>
      <color rgb="FF000000"/>
      <name val="Arial"/>
      <family val="2"/>
    </font>
    <font>
      <sz val="10"/>
      <color rgb="FF000000"/>
      <name val="+mn-cs"/>
      <family val="2"/>
    </font>
    <font>
      <b/>
      <sz val="10"/>
      <color rgb="FF000000"/>
      <name val="Arial"/>
      <family val="2"/>
    </font>
    <font>
      <sz val="11"/>
      <color theme="1"/>
      <name val="Arial"/>
      <family val="2"/>
    </font>
    <font>
      <sz val="10"/>
      <color theme="1"/>
      <name val="Arial"/>
      <family val="2"/>
    </font>
    <font>
      <sz val="9"/>
      <color theme="1"/>
      <name val="Arial"/>
      <family val="2"/>
    </font>
    <font>
      <sz val="11"/>
      <color theme="0"/>
      <name val="Arial"/>
      <family val="2"/>
    </font>
    <font>
      <sz val="10.5"/>
      <color theme="1"/>
      <name val="Arial"/>
      <family val="2"/>
    </font>
    <font>
      <sz val="9"/>
      <color rgb="FF000000"/>
      <name val="Arial"/>
      <family val="2"/>
    </font>
    <font>
      <sz val="11"/>
      <color theme="0"/>
      <name val="Arial"/>
      <family val="2"/>
      <scheme val="minor"/>
    </font>
  </fonts>
  <fills count="7">
    <fill>
      <patternFill/>
    </fill>
    <fill>
      <patternFill patternType="gray125"/>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18">
    <xf numFmtId="0" fontId="0" fillId="0" borderId="0" xfId="0"/>
    <xf numFmtId="0" fontId="3" fillId="2" borderId="0" xfId="0" applyFont="1" applyFill="1"/>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5" fillId="3" borderId="0" xfId="0" applyFont="1" applyFill="1" applyAlignment="1">
      <alignment horizontal="center"/>
    </xf>
    <xf numFmtId="0" fontId="4" fillId="3" borderId="0" xfId="0" applyFont="1" applyFill="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6" fillId="2" borderId="0" xfId="0" applyFont="1" applyFill="1"/>
    <xf numFmtId="0" fontId="6" fillId="3" borderId="1" xfId="0" applyFont="1" applyFill="1" applyBorder="1" applyAlignment="1">
      <alignment horizontal="center"/>
    </xf>
    <xf numFmtId="0" fontId="8"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10" fillId="2" borderId="0" xfId="0" applyFont="1" applyFill="1" applyAlignment="1">
      <alignment horizontal="left" vertical="center" readingOrder="1"/>
    </xf>
    <xf numFmtId="0" fontId="11" fillId="2" borderId="0" xfId="0" applyFont="1" applyFill="1"/>
    <xf numFmtId="0" fontId="8" fillId="3" borderId="0" xfId="0" applyFont="1" applyFill="1" applyAlignment="1">
      <alignment horizontal="center"/>
    </xf>
    <xf numFmtId="164" fontId="11" fillId="2" borderId="0" xfId="0" applyNumberFormat="1" applyFont="1" applyFill="1"/>
    <xf numFmtId="0" fontId="9" fillId="3" borderId="0" xfId="0" applyFont="1" applyFill="1" applyAlignment="1">
      <alignment horizontal="center"/>
    </xf>
    <xf numFmtId="164" fontId="6" fillId="2" borderId="9" xfId="18" applyNumberFormat="1"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10" fontId="6" fillId="2" borderId="0" xfId="0" applyNumberFormat="1" applyFont="1" applyFill="1"/>
    <xf numFmtId="164" fontId="6" fillId="2" borderId="0" xfId="0" applyNumberFormat="1" applyFont="1" applyFill="1"/>
    <xf numFmtId="10" fontId="6" fillId="2" borderId="0" xfId="15" applyNumberFormat="1" applyFont="1" applyFill="1"/>
    <xf numFmtId="0" fontId="13" fillId="4" borderId="0" xfId="0" applyFont="1" applyFill="1"/>
    <xf numFmtId="0" fontId="13" fillId="0" borderId="0" xfId="0" applyFont="1" applyFill="1"/>
    <xf numFmtId="0" fontId="14" fillId="5" borderId="0" xfId="0" applyFont="1" applyFill="1"/>
    <xf numFmtId="0" fontId="0" fillId="5" borderId="0" xfId="0" applyFont="1" applyFill="1"/>
    <xf numFmtId="0" fontId="2" fillId="5" borderId="0" xfId="22" applyFont="1" applyFill="1"/>
    <xf numFmtId="0" fontId="16" fillId="5" borderId="0" xfId="0" applyFont="1" applyFill="1" applyAlignment="1">
      <alignment horizontal="left" vertical="top" wrapText="1"/>
    </xf>
    <xf numFmtId="0" fontId="14" fillId="5" borderId="0" xfId="0" applyFont="1" applyFill="1" applyAlignment="1">
      <alignment horizontal="center"/>
    </xf>
    <xf numFmtId="0" fontId="17" fillId="0" borderId="0" xfId="0" applyFont="1"/>
    <xf numFmtId="0" fontId="6" fillId="5" borderId="0" xfId="0" applyFont="1" applyFill="1" applyBorder="1"/>
    <xf numFmtId="0" fontId="6" fillId="5" borderId="0" xfId="0" applyFont="1" applyFill="1"/>
    <xf numFmtId="0" fontId="6" fillId="5" borderId="0" xfId="0" applyFont="1" applyFill="1" applyAlignment="1">
      <alignment horizontal="center"/>
    </xf>
    <xf numFmtId="0" fontId="18" fillId="5" borderId="0" xfId="0" applyFont="1" applyFill="1"/>
    <xf numFmtId="0" fontId="19" fillId="5" borderId="0" xfId="0" applyFont="1" applyFill="1" applyBorder="1"/>
    <xf numFmtId="0" fontId="22" fillId="5" borderId="0" xfId="0" applyFont="1" applyFill="1"/>
    <xf numFmtId="0" fontId="6" fillId="5" borderId="10" xfId="0" applyFont="1" applyFill="1" applyBorder="1"/>
    <xf numFmtId="0" fontId="7" fillId="5" borderId="10" xfId="22" applyFont="1" applyFill="1" applyBorder="1"/>
    <xf numFmtId="0" fontId="6" fillId="5" borderId="10" xfId="0" applyFont="1" applyFill="1" applyBorder="1" applyAlignment="1">
      <alignment horizontal="center"/>
    </xf>
    <xf numFmtId="0" fontId="20" fillId="4" borderId="11" xfId="0" applyFont="1" applyFill="1" applyBorder="1" applyAlignment="1">
      <alignment horizontal="centerContinuous"/>
    </xf>
    <xf numFmtId="0" fontId="20" fillId="4" borderId="10" xfId="0" applyFont="1" applyFill="1" applyBorder="1" applyAlignment="1">
      <alignment horizontal="centerContinuous"/>
    </xf>
    <xf numFmtId="0" fontId="21" fillId="4" borderId="11" xfId="0" applyFont="1" applyFill="1" applyBorder="1" applyAlignment="1">
      <alignment horizontal="center"/>
    </xf>
    <xf numFmtId="0" fontId="21" fillId="4" borderId="10" xfId="0" applyFont="1" applyFill="1" applyBorder="1" applyAlignment="1">
      <alignment horizontal="center"/>
    </xf>
    <xf numFmtId="0" fontId="23" fillId="5" borderId="10" xfId="0" applyFont="1" applyFill="1" applyBorder="1"/>
    <xf numFmtId="0" fontId="24" fillId="5" borderId="10" xfId="0" applyFont="1" applyFill="1" applyBorder="1"/>
    <xf numFmtId="0" fontId="25" fillId="5" borderId="10" xfId="0" applyFont="1" applyFill="1" applyBorder="1"/>
    <xf numFmtId="0" fontId="26" fillId="5" borderId="10" xfId="0" applyFont="1" applyFill="1" applyBorder="1"/>
    <xf numFmtId="0" fontId="27" fillId="5" borderId="10" xfId="0" applyFont="1" applyFill="1" applyBorder="1"/>
    <xf numFmtId="0" fontId="6" fillId="2" borderId="0" xfId="0" applyFont="1" applyFill="1" applyAlignment="1">
      <alignment horizontal="center"/>
    </xf>
    <xf numFmtId="0" fontId="6" fillId="3" borderId="2" xfId="0" applyFont="1" applyFill="1" applyBorder="1" applyAlignment="1">
      <alignment horizontal="center"/>
    </xf>
    <xf numFmtId="0" fontId="8" fillId="3" borderId="0" xfId="0" applyFont="1" applyFill="1" applyAlignment="1">
      <alignment horizontal="left"/>
    </xf>
    <xf numFmtId="166" fontId="6" fillId="2" borderId="9" xfId="0" applyNumberFormat="1" applyFont="1" applyFill="1" applyBorder="1" applyAlignment="1">
      <alignment horizontal="center"/>
    </xf>
    <xf numFmtId="0" fontId="6" fillId="2" borderId="0" xfId="0" applyFont="1" applyFill="1" applyAlignment="1">
      <alignment horizontal="left"/>
    </xf>
    <xf numFmtId="0" fontId="28" fillId="2" borderId="0" xfId="0" applyFont="1" applyFill="1" applyAlignment="1">
      <alignment horizontal="center"/>
    </xf>
    <xf numFmtId="167" fontId="28" fillId="2" borderId="0" xfId="0" applyNumberFormat="1" applyFont="1" applyFill="1" applyAlignment="1">
      <alignment horizontal="center"/>
    </xf>
    <xf numFmtId="0" fontId="5" fillId="3" borderId="2" xfId="0" applyFont="1" applyFill="1" applyBorder="1" applyAlignment="1">
      <alignment horizontal="center"/>
    </xf>
    <xf numFmtId="0" fontId="29" fillId="2" borderId="0" xfId="0" applyFont="1" applyFill="1"/>
    <xf numFmtId="0" fontId="3" fillId="3" borderId="0" xfId="0" applyFont="1" applyFill="1" applyAlignment="1">
      <alignment horizontal="center"/>
    </xf>
    <xf numFmtId="0" fontId="30" fillId="2" borderId="0" xfId="0" applyFont="1" applyFill="1"/>
    <xf numFmtId="164" fontId="30" fillId="2" borderId="0" xfId="0" applyNumberFormat="1" applyFont="1" applyFill="1"/>
    <xf numFmtId="164" fontId="3" fillId="2" borderId="9" xfId="18" applyNumberFormat="1" applyFont="1" applyFill="1" applyBorder="1" applyAlignment="1">
      <alignment horizontal="center"/>
    </xf>
    <xf numFmtId="164" fontId="3" fillId="2" borderId="0" xfId="0" applyNumberFormat="1" applyFont="1" applyFill="1"/>
    <xf numFmtId="0" fontId="30" fillId="2" borderId="0" xfId="0" applyFont="1" applyFill="1" applyAlignment="1">
      <alignment horizontal="left"/>
    </xf>
    <xf numFmtId="0" fontId="31" fillId="2" borderId="0" xfId="0" applyFont="1" applyFill="1"/>
    <xf numFmtId="0" fontId="6" fillId="3" borderId="0" xfId="0" applyFont="1" applyFill="1" applyBorder="1" applyAlignment="1">
      <alignment horizontal="center"/>
    </xf>
    <xf numFmtId="0" fontId="8" fillId="3" borderId="0" xfId="0" applyFont="1" applyFill="1" applyBorder="1" applyAlignment="1">
      <alignment horizontal="center"/>
    </xf>
    <xf numFmtId="0" fontId="9" fillId="3" borderId="0" xfId="0" applyFont="1" applyFill="1" applyBorder="1" applyAlignment="1">
      <alignment horizontal="center"/>
    </xf>
    <xf numFmtId="164" fontId="6" fillId="5" borderId="9" xfId="18" applyNumberFormat="1" applyFont="1" applyFill="1" applyBorder="1" applyAlignment="1">
      <alignment horizontal="center"/>
    </xf>
    <xf numFmtId="0" fontId="3" fillId="5" borderId="0" xfId="0" applyFont="1" applyFill="1" applyAlignment="1">
      <alignment horizontal="center"/>
    </xf>
    <xf numFmtId="0" fontId="29" fillId="5" borderId="0" xfId="0" applyFont="1" applyFill="1" applyAlignment="1">
      <alignment horizontal="left"/>
    </xf>
    <xf numFmtId="0" fontId="5" fillId="3" borderId="5" xfId="0" applyFont="1" applyFill="1" applyBorder="1" applyAlignment="1">
      <alignment horizontal="center"/>
    </xf>
    <xf numFmtId="0" fontId="29" fillId="5" borderId="0" xfId="0" applyFont="1" applyFill="1" applyAlignment="1">
      <alignment horizontal="center"/>
    </xf>
    <xf numFmtId="0" fontId="3" fillId="5" borderId="0" xfId="0" applyFont="1" applyFill="1"/>
    <xf numFmtId="0" fontId="30" fillId="5" borderId="0" xfId="0" applyFont="1" applyFill="1" applyAlignment="1">
      <alignment horizontal="left"/>
    </xf>
    <xf numFmtId="0" fontId="30" fillId="5" borderId="0" xfId="0" applyFont="1" applyFill="1" applyAlignment="1">
      <alignment horizontal="center"/>
    </xf>
    <xf numFmtId="0" fontId="5" fillId="3" borderId="0" xfId="0" applyFont="1" applyFill="1" applyAlignment="1">
      <alignment horizontal="center" wrapText="1"/>
    </xf>
    <xf numFmtId="9" fontId="30" fillId="5" borderId="0" xfId="15" applyFont="1" applyFill="1" applyAlignment="1">
      <alignment horizontal="center"/>
    </xf>
    <xf numFmtId="165" fontId="3" fillId="5" borderId="9" xfId="15" applyNumberFormat="1" applyFont="1" applyFill="1" applyBorder="1" applyAlignment="1">
      <alignment horizontal="right"/>
    </xf>
    <xf numFmtId="0" fontId="5" fillId="3" borderId="4" xfId="0" applyFont="1" applyFill="1" applyBorder="1" applyAlignment="1">
      <alignment horizontal="center"/>
    </xf>
    <xf numFmtId="0" fontId="5" fillId="3" borderId="6" xfId="0" applyFont="1" applyFill="1" applyBorder="1" applyAlignment="1">
      <alignment horizontal="center"/>
    </xf>
    <xf numFmtId="0" fontId="4" fillId="3" borderId="7" xfId="0" applyFont="1" applyFill="1" applyBorder="1" applyAlignment="1">
      <alignment horizontal="center"/>
    </xf>
    <xf numFmtId="165" fontId="4" fillId="3" borderId="7" xfId="15" applyNumberFormat="1" applyFont="1" applyFill="1" applyBorder="1" applyAlignment="1">
      <alignment horizontal="center"/>
    </xf>
    <xf numFmtId="165" fontId="3" fillId="3" borderId="7" xfId="15" applyNumberFormat="1" applyFont="1" applyFill="1" applyBorder="1" applyAlignment="1">
      <alignment horizontal="center"/>
    </xf>
    <xf numFmtId="9" fontId="3" fillId="5" borderId="0" xfId="15" applyFont="1" applyFill="1" applyAlignment="1">
      <alignment horizontal="center"/>
    </xf>
    <xf numFmtId="0" fontId="32" fillId="5" borderId="0" xfId="0" applyFont="1" applyFill="1" applyAlignment="1">
      <alignment horizontal="left" vertical="center" readingOrder="1"/>
    </xf>
    <xf numFmtId="0" fontId="33" fillId="5" borderId="0" xfId="0" applyFont="1" applyFill="1" applyAlignment="1">
      <alignment horizontal="left"/>
    </xf>
    <xf numFmtId="0" fontId="33" fillId="5" borderId="0" xfId="0" applyFont="1" applyFill="1" applyAlignment="1">
      <alignment horizontal="center"/>
    </xf>
    <xf numFmtId="9" fontId="33" fillId="5" borderId="0" xfId="15" applyFont="1" applyFill="1" applyAlignment="1">
      <alignment horizontal="center"/>
    </xf>
    <xf numFmtId="0" fontId="3" fillId="5" borderId="0" xfId="0" applyFont="1" applyFill="1" applyAlignment="1">
      <alignment horizontal="left"/>
    </xf>
    <xf numFmtId="0" fontId="33" fillId="5" borderId="0" xfId="0" applyFont="1" applyFill="1" applyAlignment="1">
      <alignment horizontal="left" vertical="top"/>
    </xf>
    <xf numFmtId="0" fontId="34" fillId="5" borderId="0" xfId="0" applyFont="1" applyFill="1" applyAlignment="1">
      <alignment horizontal="center"/>
    </xf>
    <xf numFmtId="165" fontId="34" fillId="5" borderId="0" xfId="15" applyNumberFormat="1" applyFont="1" applyFill="1" applyAlignment="1">
      <alignment horizontal="center"/>
    </xf>
    <xf numFmtId="165" fontId="35" fillId="5" borderId="0" xfId="15" applyNumberFormat="1" applyFont="1" applyFill="1" applyAlignment="1">
      <alignment horizontal="center"/>
    </xf>
    <xf numFmtId="0" fontId="35" fillId="5" borderId="0" xfId="0" applyFont="1" applyFill="1" applyAlignment="1">
      <alignment horizontal="center"/>
    </xf>
    <xf numFmtId="9" fontId="35" fillId="5" borderId="0" xfId="15" applyFont="1" applyFill="1" applyAlignment="1">
      <alignment horizontal="center"/>
    </xf>
    <xf numFmtId="0" fontId="36" fillId="5" borderId="0" xfId="0" applyFont="1" applyFill="1" applyAlignment="1">
      <alignment horizontal="left" vertical="center" readingOrder="1"/>
    </xf>
    <xf numFmtId="0" fontId="32" fillId="5" borderId="0" xfId="0" applyFont="1" applyFill="1"/>
    <xf numFmtId="0" fontId="36" fillId="5" borderId="0" xfId="0" applyFont="1" applyFill="1"/>
    <xf numFmtId="0" fontId="5" fillId="3" borderId="0" xfId="0" applyFont="1" applyFill="1"/>
    <xf numFmtId="3" fontId="33" fillId="5" borderId="0" xfId="15" applyNumberFormat="1" applyFont="1" applyFill="1" applyAlignment="1">
      <alignment horizontal="center"/>
    </xf>
    <xf numFmtId="3" fontId="3" fillId="5" borderId="9" xfId="15" applyNumberFormat="1" applyFont="1" applyFill="1" applyBorder="1" applyAlignment="1">
      <alignment horizontal="right"/>
    </xf>
    <xf numFmtId="9" fontId="3" fillId="3" borderId="7" xfId="15" applyFont="1" applyFill="1" applyBorder="1" applyAlignment="1">
      <alignment horizontal="center"/>
    </xf>
    <xf numFmtId="0" fontId="33" fillId="5" borderId="0" xfId="0" applyFont="1" applyFill="1" applyAlignment="1">
      <alignment horizontal="left" vertical="center"/>
    </xf>
    <xf numFmtId="0" fontId="5" fillId="3" borderId="0" xfId="0" applyFont="1" applyFill="1" applyAlignment="1">
      <alignment wrapText="1"/>
    </xf>
    <xf numFmtId="165" fontId="29" fillId="5" borderId="0" xfId="15" applyNumberFormat="1" applyFont="1" applyFill="1" applyAlignment="1">
      <alignment horizontal="center"/>
    </xf>
    <xf numFmtId="165" fontId="3" fillId="5" borderId="0" xfId="15" applyNumberFormat="1" applyFont="1" applyFill="1" applyAlignment="1">
      <alignment horizontal="center"/>
    </xf>
    <xf numFmtId="164" fontId="3" fillId="5" borderId="9" xfId="18" applyNumberFormat="1" applyFont="1" applyFill="1" applyBorder="1" applyAlignment="1">
      <alignment horizontal="center"/>
    </xf>
    <xf numFmtId="164" fontId="4" fillId="3" borderId="7" xfId="18" applyNumberFormat="1" applyFont="1" applyFill="1" applyBorder="1" applyAlignment="1">
      <alignment horizontal="center"/>
    </xf>
    <xf numFmtId="164" fontId="3" fillId="3" borderId="7" xfId="18" applyNumberFormat="1" applyFont="1" applyFill="1" applyBorder="1" applyAlignment="1">
      <alignment horizontal="center"/>
    </xf>
    <xf numFmtId="0" fontId="37" fillId="5" borderId="0" xfId="0" applyFont="1" applyFill="1"/>
    <xf numFmtId="0" fontId="15" fillId="5" borderId="0" xfId="0" applyFont="1" applyFill="1" applyAlignment="1">
      <alignment horizontal="center"/>
    </xf>
    <xf numFmtId="0" fontId="33" fillId="5" borderId="0" xfId="0" applyFont="1" applyFill="1"/>
    <xf numFmtId="0" fontId="3" fillId="0" borderId="0" xfId="0" applyFont="1"/>
    <xf numFmtId="0" fontId="38" fillId="5" borderId="0" xfId="0" applyFont="1" applyFill="1" applyAlignment="1">
      <alignment horizontal="left"/>
    </xf>
    <xf numFmtId="3" fontId="3" fillId="5" borderId="0" xfId="15" applyNumberFormat="1" applyFont="1" applyFill="1" applyAlignment="1">
      <alignment horizontal="center"/>
    </xf>
    <xf numFmtId="0" fontId="39" fillId="2" borderId="0" xfId="0" applyFont="1" applyFill="1"/>
    <xf numFmtId="166" fontId="3" fillId="6" borderId="9" xfId="18" applyNumberFormat="1" applyFont="1" applyFill="1" applyBorder="1" applyAlignment="1">
      <alignment horizontal="center"/>
    </xf>
    <xf numFmtId="166" fontId="3" fillId="6" borderId="9" xfId="15" applyNumberFormat="1" applyFont="1" applyFill="1" applyBorder="1" applyAlignment="1">
      <alignment horizontal="center"/>
    </xf>
    <xf numFmtId="0" fontId="29" fillId="5" borderId="0" xfId="0" applyFont="1" applyFill="1"/>
    <xf numFmtId="9" fontId="3" fillId="2" borderId="9" xfId="15" applyFont="1" applyFill="1" applyBorder="1" applyAlignment="1">
      <alignment horizontal="center"/>
    </xf>
    <xf numFmtId="166" fontId="3" fillId="5" borderId="0" xfId="0" applyNumberFormat="1" applyFont="1" applyFill="1"/>
    <xf numFmtId="0" fontId="39" fillId="5" borderId="0" xfId="0" applyFont="1" applyFill="1"/>
    <xf numFmtId="0" fontId="14" fillId="3" borderId="0" xfId="0" applyFont="1" applyFill="1" applyAlignment="1">
      <alignment horizontal="center" wrapText="1"/>
    </xf>
    <xf numFmtId="0" fontId="3" fillId="3" borderId="0" xfId="0" applyFont="1" applyFill="1"/>
    <xf numFmtId="2" fontId="3" fillId="2" borderId="9" xfId="18" applyNumberFormat="1" applyFont="1" applyFill="1" applyBorder="1" applyAlignment="1">
      <alignment horizontal="center"/>
    </xf>
    <xf numFmtId="166" fontId="3" fillId="2" borderId="9" xfId="15" applyNumberFormat="1" applyFont="1" applyFill="1" applyBorder="1" applyAlignment="1">
      <alignment horizontal="center"/>
    </xf>
    <xf numFmtId="0" fontId="5" fillId="5" borderId="0" xfId="0" applyFont="1" applyFill="1"/>
    <xf numFmtId="9" fontId="3" fillId="5" borderId="9" xfId="15" applyFont="1" applyFill="1" applyBorder="1" applyAlignment="1">
      <alignment horizontal="center"/>
    </xf>
    <xf numFmtId="164" fontId="3" fillId="0" borderId="9" xfId="18" applyNumberFormat="1" applyFont="1" applyBorder="1" applyAlignment="1">
      <alignment horizontal="center"/>
    </xf>
    <xf numFmtId="9" fontId="3" fillId="5" borderId="9" xfId="15" applyFont="1" applyFill="1" applyBorder="1" applyAlignment="1">
      <alignment horizontal="right"/>
    </xf>
    <xf numFmtId="9" fontId="3" fillId="5" borderId="9" xfId="15" applyFont="1" applyFill="1" applyBorder="1"/>
    <xf numFmtId="0" fontId="31" fillId="5" borderId="0" xfId="0" applyFont="1" applyFill="1"/>
    <xf numFmtId="0" fontId="40" fillId="5" borderId="0" xfId="0" applyFont="1" applyFill="1"/>
    <xf numFmtId="0" fontId="41" fillId="5" borderId="0" xfId="0" applyFont="1" applyFill="1"/>
    <xf numFmtId="0" fontId="4" fillId="3" borderId="0" xfId="0" applyFont="1" applyFill="1" applyBorder="1" applyAlignment="1">
      <alignment horizontal="center"/>
    </xf>
    <xf numFmtId="0" fontId="5" fillId="3" borderId="0" xfId="0" applyFont="1" applyFill="1" applyBorder="1" applyAlignment="1">
      <alignment horizontal="center"/>
    </xf>
    <xf numFmtId="0" fontId="5" fillId="3" borderId="0" xfId="0" applyFont="1" applyFill="1" applyBorder="1" applyAlignment="1">
      <alignment horizontal="center" wrapText="1"/>
    </xf>
    <xf numFmtId="0" fontId="3" fillId="3" borderId="0" xfId="0" applyFont="1" applyFill="1" applyBorder="1" applyAlignment="1">
      <alignment horizontal="center"/>
    </xf>
    <xf numFmtId="0" fontId="5" fillId="3" borderId="6" xfId="0" applyFont="1" applyFill="1" applyBorder="1"/>
    <xf numFmtId="0" fontId="5" fillId="3" borderId="7" xfId="0" applyFont="1" applyFill="1" applyBorder="1"/>
    <xf numFmtId="0" fontId="5" fillId="3" borderId="8" xfId="0" applyFont="1" applyFill="1" applyBorder="1"/>
    <xf numFmtId="0" fontId="42" fillId="5" borderId="0" xfId="0" applyFont="1" applyFill="1" applyBorder="1"/>
    <xf numFmtId="0" fontId="43" fillId="5" borderId="0" xfId="0" applyFont="1" applyFill="1" applyAlignment="1">
      <alignment vertical="center"/>
    </xf>
    <xf numFmtId="0" fontId="8" fillId="3" borderId="0" xfId="0" applyFont="1" applyFill="1" applyAlignment="1">
      <alignment horizontal="center"/>
    </xf>
    <xf numFmtId="0" fontId="4" fillId="3" borderId="0" xfId="0" applyFont="1" applyFill="1" applyAlignment="1">
      <alignment horizontal="center"/>
    </xf>
    <xf numFmtId="0" fontId="5" fillId="3" borderId="0" xfId="0" applyFont="1" applyFill="1" applyAlignment="1">
      <alignment horizontal="center"/>
    </xf>
    <xf numFmtId="0" fontId="8" fillId="3" borderId="0" xfId="0" applyFont="1" applyFill="1" applyBorder="1" applyAlignment="1">
      <alignment horizontal="center"/>
    </xf>
    <xf numFmtId="0" fontId="5" fillId="3" borderId="0" xfId="0" applyFont="1" applyFill="1" applyAlignment="1">
      <alignment horizontal="center" wrapText="1"/>
    </xf>
    <xf numFmtId="0" fontId="6" fillId="3" borderId="0" xfId="0" applyFont="1" applyFill="1" applyAlignment="1">
      <alignment horizontal="center"/>
    </xf>
    <xf numFmtId="0" fontId="8" fillId="3" borderId="0" xfId="0" applyFont="1" applyFill="1" applyAlignment="1">
      <alignment wrapText="1"/>
    </xf>
    <xf numFmtId="0" fontId="9" fillId="3" borderId="0" xfId="0" applyFont="1" applyFill="1" applyAlignment="1">
      <alignment/>
    </xf>
    <xf numFmtId="0" fontId="8" fillId="3" borderId="0" xfId="0" applyFont="1" applyFill="1" applyAlignment="1">
      <alignment/>
    </xf>
    <xf numFmtId="0" fontId="6" fillId="3" borderId="0" xfId="0" applyFont="1" applyFill="1"/>
    <xf numFmtId="0" fontId="4" fillId="3" borderId="0" xfId="0" applyFont="1" applyFill="1" applyAlignment="1">
      <alignment/>
    </xf>
    <xf numFmtId="0" fontId="5" fillId="3" borderId="0" xfId="0" applyFont="1" applyFill="1" applyAlignment="1">
      <alignment/>
    </xf>
    <xf numFmtId="0" fontId="8" fillId="3" borderId="0" xfId="0" applyFont="1" applyFill="1" applyBorder="1" applyAlignment="1">
      <alignment wrapText="1"/>
    </xf>
    <xf numFmtId="0" fontId="5" fillId="3" borderId="0" xfId="0" applyFont="1" applyFill="1" applyAlignment="1">
      <alignment vertical="top" wrapText="1"/>
    </xf>
    <xf numFmtId="0" fontId="4" fillId="3" borderId="0" xfId="0" applyFont="1" applyFill="1" applyAlignment="1">
      <alignment wrapText="1"/>
    </xf>
    <xf numFmtId="0" fontId="46" fillId="3" borderId="0" xfId="0" applyFont="1" applyFill="1" applyAlignment="1">
      <alignment wrapText="1"/>
    </xf>
    <xf numFmtId="0" fontId="5" fillId="3" borderId="0" xfId="0" applyFont="1" applyFill="1" applyAlignment="1">
      <alignment horizontal="center"/>
    </xf>
    <xf numFmtId="0" fontId="5" fillId="3" borderId="0" xfId="0" applyFont="1" applyFill="1" applyBorder="1" applyAlignment="1">
      <alignment horizontal="center"/>
    </xf>
    <xf numFmtId="0" fontId="33" fillId="3" borderId="0" xfId="0" applyFont="1" applyFill="1"/>
    <xf numFmtId="0" fontId="5" fillId="3" borderId="0" xfId="0" applyFont="1" applyFill="1" applyBorder="1" applyAlignment="1">
      <alignment wrapText="1"/>
    </xf>
    <xf numFmtId="0" fontId="4" fillId="3" borderId="0" xfId="0" applyFont="1" applyFill="1" applyBorder="1" applyAlignment="1">
      <alignment/>
    </xf>
    <xf numFmtId="0" fontId="5" fillId="3" borderId="0" xfId="0" applyFont="1" applyFill="1" applyBorder="1" applyAlignment="1">
      <alignment/>
    </xf>
    <xf numFmtId="0" fontId="46" fillId="3" borderId="7" xfId="0" applyFont="1" applyFill="1" applyBorder="1"/>
    <xf numFmtId="0" fontId="45" fillId="3" borderId="0" xfId="0" applyFont="1" applyFill="1" applyAlignment="1">
      <alignment horizontal="left"/>
    </xf>
    <xf numFmtId="0" fontId="45" fillId="3" borderId="0" xfId="0" applyFont="1" applyFill="1" applyAlignment="1">
      <alignment horizontal="center"/>
    </xf>
    <xf numFmtId="0" fontId="45" fillId="3" borderId="0" xfId="0" applyFont="1" applyFill="1" applyAlignment="1">
      <alignment horizontal="left" indent="1"/>
    </xf>
    <xf numFmtId="0" fontId="12" fillId="4" borderId="0" xfId="0" applyFont="1" applyFill="1" applyAlignment="1">
      <alignment horizontal="center" vertical="center"/>
    </xf>
    <xf numFmtId="0" fontId="6" fillId="4" borderId="0" xfId="0" applyFont="1" applyFill="1"/>
    <xf numFmtId="0" fontId="45" fillId="5" borderId="0" xfId="0" applyFont="1" applyFill="1"/>
    <xf numFmtId="0" fontId="47" fillId="4" borderId="0" xfId="0" applyFont="1" applyFill="1"/>
    <xf numFmtId="0" fontId="47" fillId="0" borderId="0" xfId="0" applyFont="1" applyFill="1"/>
    <xf numFmtId="0" fontId="16" fillId="5" borderId="0" xfId="0" applyFont="1" applyFill="1" applyAlignment="1">
      <alignment vertical="top" wrapText="1"/>
    </xf>
    <xf numFmtId="0" fontId="16" fillId="5" borderId="0" xfId="0" applyFont="1" applyFill="1"/>
    <xf numFmtId="168" fontId="48" fillId="5" borderId="0" xfId="0" applyNumberFormat="1" applyFont="1" applyFill="1" applyAlignment="1">
      <alignment horizontal="left"/>
    </xf>
    <xf numFmtId="0" fontId="49" fillId="5" borderId="0" xfId="0" applyFont="1" applyFill="1"/>
    <xf numFmtId="0" fontId="47" fillId="4" borderId="0" xfId="0" applyFont="1" applyFill="1" applyAlignment="1">
      <alignment wrapText="1"/>
    </xf>
    <xf numFmtId="0" fontId="47" fillId="0" borderId="0" xfId="0" applyFont="1" applyFill="1" applyAlignment="1">
      <alignment wrapText="1"/>
    </xf>
    <xf numFmtId="0" fontId="0" fillId="5" borderId="10" xfId="21" applyFont="1" applyFill="1" applyBorder="1" applyAlignment="1">
      <alignment vertical="center" wrapText="1"/>
      <protection/>
    </xf>
    <xf numFmtId="0" fontId="16" fillId="5" borderId="0" xfId="0" applyFont="1" applyFill="1" applyAlignment="1">
      <alignment wrapText="1"/>
    </xf>
    <xf numFmtId="16" fontId="0" fillId="5" borderId="10" xfId="21" applyNumberFormat="1" applyFont="1" applyFill="1" applyBorder="1" applyAlignment="1">
      <alignment vertical="center" wrapText="1"/>
      <protection/>
    </xf>
    <xf numFmtId="0" fontId="56" fillId="5" borderId="0" xfId="21" applyFont="1" applyFill="1" applyAlignment="1">
      <alignment horizontal="left" vertical="center" wrapText="1"/>
      <protection/>
    </xf>
    <xf numFmtId="0" fontId="0" fillId="5" borderId="0" xfId="21" applyFont="1" applyFill="1" applyAlignment="1">
      <alignment vertical="center" wrapText="1"/>
      <protection/>
    </xf>
    <xf numFmtId="0" fontId="57" fillId="5" borderId="0" xfId="0" applyFont="1" applyFill="1"/>
    <xf numFmtId="0" fontId="48" fillId="5" borderId="0" xfId="0" applyFont="1" applyFill="1"/>
    <xf numFmtId="0" fontId="58" fillId="5" borderId="10" xfId="22" applyFont="1" applyFill="1" applyBorder="1"/>
    <xf numFmtId="0" fontId="59" fillId="2" borderId="0" xfId="22" applyFont="1" applyFill="1" applyAlignment="1">
      <alignment horizontal="center"/>
    </xf>
    <xf numFmtId="0" fontId="59" fillId="5" borderId="0" xfId="22" applyFont="1" applyFill="1" applyAlignment="1">
      <alignment horizontal="left"/>
    </xf>
    <xf numFmtId="0" fontId="59" fillId="2" borderId="0" xfId="22" applyFont="1" applyFill="1" applyAlignment="1">
      <alignment horizontal="left"/>
    </xf>
    <xf numFmtId="0" fontId="3" fillId="5" borderId="0" xfId="0" applyFont="1" applyFill="1" applyBorder="1"/>
    <xf numFmtId="0" fontId="0" fillId="0" borderId="0" xfId="0" applyFill="1"/>
    <xf numFmtId="0" fontId="5" fillId="3" borderId="0" xfId="0" applyFont="1" applyFill="1" applyAlignment="1">
      <alignment horizontal="center"/>
    </xf>
    <xf numFmtId="0" fontId="8" fillId="3" borderId="0" xfId="0" applyFont="1" applyFill="1" applyAlignment="1">
      <alignment horizontal="right"/>
    </xf>
    <xf numFmtId="0" fontId="5" fillId="3" borderId="0" xfId="0" applyFont="1" applyFill="1" applyAlignment="1">
      <alignment horizontal="center"/>
    </xf>
    <xf numFmtId="0" fontId="60" fillId="5" borderId="0" xfId="0" applyFont="1" applyFill="1"/>
    <xf numFmtId="0" fontId="60" fillId="2" borderId="0" xfId="0" applyFont="1" applyFill="1"/>
    <xf numFmtId="9" fontId="60" fillId="5" borderId="0" xfId="0" applyNumberFormat="1" applyFont="1" applyFill="1"/>
    <xf numFmtId="43" fontId="60" fillId="5" borderId="0" xfId="18" applyFont="1" applyFill="1"/>
    <xf numFmtId="43" fontId="60" fillId="5" borderId="0" xfId="18" applyFont="1" applyFill="1" applyBorder="1"/>
    <xf numFmtId="164" fontId="6" fillId="3" borderId="7" xfId="0" applyNumberFormat="1" applyFont="1" applyFill="1" applyBorder="1" applyAlignment="1">
      <alignment horizontal="center"/>
    </xf>
    <xf numFmtId="164" fontId="3" fillId="3" borderId="7" xfId="0" applyNumberFormat="1" applyFont="1" applyFill="1" applyBorder="1" applyAlignment="1">
      <alignment horizontal="center"/>
    </xf>
    <xf numFmtId="3" fontId="3" fillId="5" borderId="0" xfId="0" applyNumberFormat="1" applyFont="1" applyFill="1" applyAlignment="1">
      <alignment horizontal="center"/>
    </xf>
    <xf numFmtId="169" fontId="3" fillId="3" borderId="7" xfId="18" applyNumberFormat="1" applyFont="1" applyFill="1" applyBorder="1" applyAlignment="1">
      <alignment horizontal="center"/>
    </xf>
    <xf numFmtId="43" fontId="37" fillId="5" borderId="0" xfId="0" applyNumberFormat="1" applyFont="1" applyFill="1"/>
    <xf numFmtId="166" fontId="3" fillId="3" borderId="7" xfId="0" applyNumberFormat="1" applyFont="1" applyFill="1" applyBorder="1" applyAlignment="1">
      <alignment horizontal="center"/>
    </xf>
    <xf numFmtId="43" fontId="8" fillId="3" borderId="0" xfId="0" applyNumberFormat="1" applyFont="1" applyFill="1" applyAlignment="1">
      <alignment horizontal="center"/>
    </xf>
    <xf numFmtId="164" fontId="5" fillId="3" borderId="0" xfId="0" applyNumberFormat="1" applyFont="1" applyFill="1" applyAlignment="1">
      <alignment horizontal="center" wrapText="1"/>
    </xf>
    <xf numFmtId="9" fontId="3" fillId="5" borderId="9" xfId="15" applyNumberFormat="1" applyFont="1" applyFill="1" applyBorder="1" applyAlignment="1">
      <alignment horizontal="center"/>
    </xf>
    <xf numFmtId="0" fontId="5" fillId="3" borderId="0" xfId="0" applyFont="1" applyFill="1" applyAlignment="1">
      <alignment horizontal="center"/>
    </xf>
    <xf numFmtId="0" fontId="5" fillId="3" borderId="0" xfId="0" applyFont="1" applyFill="1" applyBorder="1" applyAlignment="1">
      <alignment horizontal="center"/>
    </xf>
    <xf numFmtId="165" fontId="3" fillId="5" borderId="9" xfId="15" applyNumberFormat="1" applyFont="1" applyFill="1" applyBorder="1" applyAlignment="1">
      <alignment horizontal="center"/>
    </xf>
    <xf numFmtId="0" fontId="5" fillId="3" borderId="0" xfId="0" applyFont="1" applyFill="1" applyAlignment="1">
      <alignment horizontal="center"/>
    </xf>
    <xf numFmtId="0" fontId="5" fillId="3" borderId="0" xfId="0" applyFont="1" applyFill="1" applyAlignment="1">
      <alignment horizontal="center" wrapText="1"/>
    </xf>
    <xf numFmtId="0" fontId="5" fillId="3" borderId="0" xfId="0" applyFont="1" applyFill="1" applyBorder="1" applyAlignment="1">
      <alignment horizontal="center"/>
    </xf>
    <xf numFmtId="0" fontId="3" fillId="3" borderId="0" xfId="0" applyFont="1" applyFill="1" applyBorder="1"/>
    <xf numFmtId="0" fontId="4" fillId="3" borderId="0" xfId="0" applyFont="1" applyFill="1" applyBorder="1" applyAlignment="1">
      <alignment wrapText="1"/>
    </xf>
    <xf numFmtId="0" fontId="45" fillId="3" borderId="0" xfId="0" applyFont="1" applyFill="1" applyBorder="1" applyAlignment="1">
      <alignment horizontal="left"/>
    </xf>
    <xf numFmtId="9" fontId="3" fillId="3" borderId="0" xfId="15" applyFont="1" applyFill="1" applyBorder="1" applyAlignment="1">
      <alignment horizontal="center"/>
    </xf>
    <xf numFmtId="0" fontId="46" fillId="3" borderId="0" xfId="0" applyFont="1" applyFill="1" applyBorder="1" applyAlignment="1">
      <alignment wrapText="1"/>
    </xf>
    <xf numFmtId="0" fontId="45" fillId="3" borderId="8" xfId="0" applyFont="1" applyFill="1" applyBorder="1" applyAlignment="1">
      <alignment wrapText="1"/>
    </xf>
    <xf numFmtId="0" fontId="45" fillId="3" borderId="4" xfId="0" applyFont="1" applyFill="1" applyBorder="1" applyAlignment="1">
      <alignment horizontal="left"/>
    </xf>
    <xf numFmtId="0" fontId="45" fillId="3" borderId="6" xfId="0" applyFont="1" applyFill="1" applyBorder="1" applyAlignment="1">
      <alignment horizontal="left"/>
    </xf>
    <xf numFmtId="0" fontId="12" fillId="3" borderId="5" xfId="0" applyFont="1" applyFill="1" applyBorder="1" applyAlignment="1">
      <alignment horizontal="center" wrapText="1"/>
    </xf>
    <xf numFmtId="164" fontId="3" fillId="3" borderId="0" xfId="18" applyNumberFormat="1" applyFont="1" applyFill="1" applyBorder="1" applyAlignment="1">
      <alignment horizontal="center"/>
    </xf>
    <xf numFmtId="0" fontId="29" fillId="5" borderId="0" xfId="0" applyFont="1" applyFill="1" applyAlignment="1">
      <alignment horizontal="left" vertical="top"/>
    </xf>
    <xf numFmtId="0" fontId="5" fillId="3" borderId="0" xfId="0" applyFont="1" applyFill="1" applyAlignment="1">
      <alignment horizontal="center"/>
    </xf>
    <xf numFmtId="0" fontId="12" fillId="3" borderId="5" xfId="0" applyFont="1" applyFill="1" applyBorder="1" applyAlignment="1">
      <alignment horizontal="center" wrapText="1"/>
    </xf>
    <xf numFmtId="0" fontId="5" fillId="3" borderId="0" xfId="0" applyFont="1" applyFill="1" applyBorder="1" applyAlignment="1">
      <alignment horizontal="center" wrapText="1"/>
    </xf>
    <xf numFmtId="0" fontId="5" fillId="3" borderId="0" xfId="0" applyFont="1" applyFill="1" applyBorder="1" applyAlignment="1">
      <alignment horizontal="center"/>
    </xf>
    <xf numFmtId="165" fontId="4" fillId="3" borderId="0" xfId="15" applyNumberFormat="1" applyFont="1" applyFill="1" applyBorder="1" applyAlignment="1">
      <alignment horizontal="center"/>
    </xf>
    <xf numFmtId="165" fontId="3" fillId="3" borderId="0" xfId="15" applyNumberFormat="1" applyFont="1" applyFill="1" applyBorder="1" applyAlignment="1">
      <alignment horizontal="center"/>
    </xf>
    <xf numFmtId="0" fontId="45" fillId="3" borderId="0" xfId="0" applyFont="1" applyFill="1" applyBorder="1" applyAlignment="1">
      <alignment horizontal="left" indent="1"/>
    </xf>
    <xf numFmtId="0" fontId="12" fillId="3" borderId="0" xfId="0" applyFont="1" applyFill="1" applyBorder="1" applyAlignment="1">
      <alignment wrapText="1"/>
    </xf>
    <xf numFmtId="0" fontId="12" fillId="3" borderId="5" xfId="0" applyFont="1" applyFill="1" applyBorder="1" applyAlignment="1">
      <alignment wrapText="1"/>
    </xf>
    <xf numFmtId="0" fontId="45" fillId="3" borderId="0" xfId="0" applyFont="1" applyFill="1" applyBorder="1" applyAlignment="1">
      <alignment wrapText="1"/>
    </xf>
    <xf numFmtId="0" fontId="3" fillId="3" borderId="6" xfId="0" applyFont="1" applyFill="1" applyBorder="1"/>
    <xf numFmtId="0" fontId="3" fillId="3" borderId="7" xfId="0" applyFont="1" applyFill="1" applyBorder="1"/>
    <xf numFmtId="0" fontId="3" fillId="3" borderId="8" xfId="0" applyFont="1" applyFill="1" applyBorder="1"/>
    <xf numFmtId="0" fontId="8" fillId="3" borderId="0" xfId="0" applyFont="1" applyFill="1" applyAlignment="1">
      <alignment horizontal="center"/>
    </xf>
    <xf numFmtId="0" fontId="5" fillId="3" borderId="0" xfId="0" applyFont="1" applyFill="1" applyAlignment="1">
      <alignment horizontal="center"/>
    </xf>
    <xf numFmtId="0" fontId="46" fillId="3" borderId="0" xfId="0" applyFont="1" applyFill="1" applyAlignment="1">
      <alignment horizontal="center" wrapText="1"/>
    </xf>
    <xf numFmtId="0" fontId="8" fillId="3" borderId="0" xfId="0" applyFont="1" applyFill="1" applyBorder="1" applyAlignment="1">
      <alignment horizontal="center"/>
    </xf>
    <xf numFmtId="0" fontId="5" fillId="3" borderId="0" xfId="0" applyFont="1" applyFill="1" applyAlignment="1">
      <alignment horizontal="center" wrapText="1"/>
    </xf>
    <xf numFmtId="0" fontId="46" fillId="3" borderId="0" xfId="0" applyFont="1" applyFill="1" applyBorder="1"/>
    <xf numFmtId="0" fontId="5" fillId="3" borderId="0" xfId="0" applyFont="1" applyFill="1" applyAlignment="1">
      <alignment horizontal="center"/>
    </xf>
    <xf numFmtId="0" fontId="5" fillId="3" borderId="0" xfId="0" applyFont="1" applyFill="1" applyBorder="1" applyAlignment="1">
      <alignment horizontal="center"/>
    </xf>
    <xf numFmtId="0" fontId="5" fillId="3" borderId="0" xfId="0" applyFont="1" applyFill="1" applyAlignment="1">
      <alignment horizontal="center" wrapText="1"/>
    </xf>
    <xf numFmtId="0" fontId="5" fillId="3" borderId="0" xfId="0" applyFont="1" applyFill="1" applyBorder="1" applyAlignment="1">
      <alignment horizontal="center" wrapText="1"/>
    </xf>
    <xf numFmtId="9" fontId="6" fillId="2" borderId="0" xfId="15" applyFont="1" applyFill="1"/>
    <xf numFmtId="164" fontId="33" fillId="5" borderId="0" xfId="0" applyNumberFormat="1" applyFont="1" applyFill="1"/>
    <xf numFmtId="164" fontId="0" fillId="0" borderId="0" xfId="0" applyNumberFormat="1" applyFill="1"/>
    <xf numFmtId="0" fontId="3" fillId="0" borderId="0" xfId="0" applyFont="1" applyFill="1" applyBorder="1"/>
    <xf numFmtId="0" fontId="4"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45" fillId="0" borderId="0" xfId="0" applyFont="1" applyFill="1" applyBorder="1" applyAlignment="1">
      <alignment horizontal="left"/>
    </xf>
    <xf numFmtId="2" fontId="3" fillId="0" borderId="0" xfId="18" applyNumberFormat="1" applyFont="1" applyFill="1" applyBorder="1" applyAlignment="1">
      <alignment horizontal="center"/>
    </xf>
    <xf numFmtId="166" fontId="3" fillId="0" borderId="0" xfId="15" applyNumberFormat="1" applyFont="1" applyFill="1" applyBorder="1" applyAlignment="1">
      <alignment horizontal="center"/>
    </xf>
    <xf numFmtId="0" fontId="4" fillId="3" borderId="0" xfId="0" applyFont="1" applyFill="1"/>
    <xf numFmtId="0" fontId="5" fillId="3" borderId="0" xfId="0" applyFont="1" applyFill="1" applyBorder="1" applyAlignment="1">
      <alignment horizontal="center"/>
    </xf>
    <xf numFmtId="0" fontId="5" fillId="3" borderId="0" xfId="0" applyFont="1" applyFill="1" applyBorder="1" applyAlignment="1">
      <alignment horizontal="center"/>
    </xf>
    <xf numFmtId="0" fontId="16" fillId="5" borderId="0" xfId="0" applyFont="1" applyFill="1" applyAlignment="1">
      <alignment horizontal="left" vertical="top" wrapText="1"/>
    </xf>
    <xf numFmtId="0" fontId="50" fillId="5" borderId="10" xfId="21" applyFont="1" applyFill="1" applyBorder="1" applyAlignment="1">
      <alignment horizontal="left" vertical="center" wrapText="1"/>
      <protection/>
    </xf>
    <xf numFmtId="0" fontId="51" fillId="5" borderId="10" xfId="21" applyFont="1" applyFill="1" applyBorder="1" applyAlignment="1">
      <alignment horizontal="left" vertical="center" wrapText="1"/>
      <protection/>
    </xf>
    <xf numFmtId="0" fontId="52" fillId="5" borderId="10" xfId="21" applyFont="1" applyFill="1" applyBorder="1" applyAlignment="1">
      <alignment horizontal="left" vertical="center" wrapText="1"/>
      <protection/>
    </xf>
    <xf numFmtId="0" fontId="56" fillId="5" borderId="10" xfId="21" applyFont="1" applyFill="1" applyBorder="1" applyAlignment="1">
      <alignment horizontal="left" vertical="center" wrapText="1"/>
      <protection/>
    </xf>
    <xf numFmtId="0" fontId="12" fillId="4" borderId="12" xfId="0" applyFont="1" applyFill="1" applyBorder="1" applyAlignment="1">
      <alignment horizontal="center" vertical="center"/>
    </xf>
    <xf numFmtId="0" fontId="53" fillId="5" borderId="10" xfId="21" applyFont="1" applyFill="1" applyBorder="1" applyAlignment="1">
      <alignment horizontal="left" vertical="center" wrapText="1"/>
      <protection/>
    </xf>
    <xf numFmtId="0" fontId="54" fillId="5" borderId="10" xfId="21" applyFont="1" applyFill="1" applyBorder="1" applyAlignment="1">
      <alignment horizontal="left" vertical="center" wrapText="1"/>
      <protection/>
    </xf>
    <xf numFmtId="0" fontId="55" fillId="5" borderId="10" xfId="21" applyFont="1" applyFill="1" applyBorder="1" applyAlignment="1">
      <alignment horizontal="left" vertical="center" wrapText="1"/>
      <protection/>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45" fillId="3" borderId="0" xfId="0" applyFont="1" applyFill="1" applyAlignment="1" quotePrefix="1">
      <alignment horizontal="left" vertical="center" wrapText="1"/>
    </xf>
    <xf numFmtId="0" fontId="44" fillId="3" borderId="0" xfId="0" applyFont="1" applyFill="1" applyAlignment="1">
      <alignment horizontal="center" wrapText="1"/>
    </xf>
    <xf numFmtId="0" fontId="8" fillId="3" borderId="0" xfId="0" applyFont="1" applyFill="1" applyAlignment="1">
      <alignment horizontal="center"/>
    </xf>
    <xf numFmtId="0" fontId="45" fillId="3" borderId="0" xfId="0" applyFont="1" applyFill="1" applyAlignment="1">
      <alignment horizontal="center" vertical="center" wrapText="1"/>
    </xf>
    <xf numFmtId="0" fontId="44" fillId="3" borderId="0" xfId="0" applyFont="1" applyFill="1" applyAlignment="1">
      <alignment horizontal="center"/>
    </xf>
    <xf numFmtId="0" fontId="45" fillId="3" borderId="0" xfId="0" applyFont="1" applyFill="1" applyAlignment="1">
      <alignment horizontal="center" wrapText="1"/>
    </xf>
    <xf numFmtId="0" fontId="12" fillId="3" borderId="0" xfId="0" applyFont="1" applyFill="1" applyAlignment="1">
      <alignment horizontal="center"/>
    </xf>
    <xf numFmtId="0" fontId="5" fillId="3" borderId="0" xfId="0" applyFont="1" applyFill="1" applyAlignment="1">
      <alignment horizontal="center"/>
    </xf>
    <xf numFmtId="0" fontId="46" fillId="3" borderId="0" xfId="0" applyFont="1" applyFill="1" applyAlignment="1">
      <alignment horizontal="center" wrapText="1"/>
    </xf>
    <xf numFmtId="0" fontId="45" fillId="3" borderId="0" xfId="0" applyFont="1" applyFill="1" applyBorder="1" applyAlignment="1">
      <alignment horizontal="left" vertical="top" wrapText="1"/>
    </xf>
    <xf numFmtId="0" fontId="44" fillId="3" borderId="0" xfId="0" applyFont="1" applyFill="1" applyBorder="1" applyAlignment="1">
      <alignment horizontal="center"/>
    </xf>
    <xf numFmtId="0" fontId="8" fillId="3" borderId="0" xfId="0" applyFont="1" applyFill="1" applyBorder="1" applyAlignment="1">
      <alignment horizontal="center"/>
    </xf>
    <xf numFmtId="0" fontId="45" fillId="3" borderId="0" xfId="0" applyFont="1" applyFill="1" applyBorder="1" applyAlignment="1">
      <alignment horizontal="center" wrapText="1"/>
    </xf>
    <xf numFmtId="0" fontId="46" fillId="3" borderId="0" xfId="0" applyFont="1" applyFill="1" applyBorder="1" applyAlignment="1">
      <alignment horizontal="center"/>
    </xf>
    <xf numFmtId="0" fontId="12" fillId="3" borderId="0" xfId="0" applyFont="1" applyFill="1" applyBorder="1" applyAlignment="1">
      <alignment horizontal="center"/>
    </xf>
    <xf numFmtId="0" fontId="5" fillId="3" borderId="0" xfId="0" applyFont="1" applyFill="1" applyBorder="1" applyAlignment="1">
      <alignment horizontal="center"/>
    </xf>
    <xf numFmtId="0" fontId="46" fillId="3" borderId="0" xfId="0" applyFont="1" applyFill="1" applyBorder="1" applyAlignment="1">
      <alignment horizontal="center" wrapText="1"/>
    </xf>
    <xf numFmtId="0" fontId="45" fillId="3" borderId="7" xfId="0" applyFont="1" applyFill="1" applyBorder="1" applyAlignment="1" quotePrefix="1">
      <alignment horizontal="left" vertical="center" wrapText="1"/>
    </xf>
    <xf numFmtId="0" fontId="46" fillId="3" borderId="0" xfId="0" applyFont="1" applyFill="1" applyAlignment="1">
      <alignment horizontal="center"/>
    </xf>
    <xf numFmtId="0" fontId="12" fillId="3" borderId="0" xfId="0" applyFont="1" applyFill="1" applyAlignment="1">
      <alignment horizontal="center" wrapText="1"/>
    </xf>
    <xf numFmtId="0" fontId="46" fillId="3" borderId="0" xfId="0" applyFont="1" applyFill="1" applyAlignment="1">
      <alignment horizontal="center" vertical="top" wrapText="1"/>
    </xf>
    <xf numFmtId="0" fontId="12" fillId="3" borderId="0" xfId="0" applyFont="1" applyFill="1" applyBorder="1" applyAlignment="1">
      <alignment horizontal="center" wrapText="1"/>
    </xf>
    <xf numFmtId="0" fontId="12" fillId="3" borderId="5" xfId="0" applyFont="1" applyFill="1" applyBorder="1" applyAlignment="1">
      <alignment horizontal="center" wrapText="1"/>
    </xf>
    <xf numFmtId="0" fontId="45" fillId="3" borderId="7" xfId="0" applyFont="1" applyFill="1" applyBorder="1" applyAlignment="1">
      <alignment horizontal="left" wrapText="1"/>
    </xf>
    <xf numFmtId="0" fontId="45" fillId="3" borderId="0" xfId="0" applyFont="1" applyFill="1" applyBorder="1" applyAlignment="1">
      <alignment horizontal="left" wrapText="1"/>
    </xf>
    <xf numFmtId="0" fontId="5" fillId="3" borderId="0" xfId="0" applyFont="1" applyFill="1" applyAlignment="1">
      <alignment horizontal="center" wrapText="1"/>
    </xf>
    <xf numFmtId="0" fontId="5" fillId="3" borderId="0" xfId="0" applyFont="1" applyFill="1" applyBorder="1" applyAlignment="1">
      <alignment horizontal="center" wrapText="1"/>
    </xf>
    <xf numFmtId="0" fontId="45" fillId="3" borderId="0" xfId="0" applyFont="1" applyFill="1" applyAlignment="1">
      <alignment horizontal="left" wrapText="1"/>
    </xf>
    <xf numFmtId="0" fontId="12" fillId="0" borderId="0" xfId="0" applyFont="1" applyFill="1" applyBorder="1" applyAlignment="1">
      <alignment horizontal="center" wrapText="1"/>
    </xf>
    <xf numFmtId="0" fontId="45" fillId="0" borderId="0" xfId="0" applyFont="1" applyFill="1" applyBorder="1" applyAlignment="1">
      <alignment horizontal="left" wrapText="1"/>
    </xf>
    <xf numFmtId="0" fontId="5" fillId="0" borderId="0" xfId="0" applyFont="1" applyFill="1" applyBorder="1" applyAlignment="1">
      <alignment horizontal="center" wrapText="1"/>
    </xf>
    <xf numFmtId="0" fontId="46" fillId="0" borderId="0" xfId="0" applyFont="1" applyFill="1" applyBorder="1" applyAlignment="1">
      <alignment horizontal="center" wrapText="1"/>
    </xf>
    <xf numFmtId="0" fontId="45" fillId="3" borderId="0" xfId="0" applyFont="1" applyFill="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al 17" xfId="20"/>
    <cellStyle name="Normal 119"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2'!$AB$5</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2'!$AC$4:$AI$4</c:f>
              <c:numCache/>
            </c:numRef>
          </c:cat>
          <c:val>
            <c:numRef>
              <c:f>'Table 2'!$AC$5:$AI$5</c:f>
              <c:numCache/>
            </c:numRef>
          </c:val>
          <c:smooth val="0"/>
        </c:ser>
        <c:ser>
          <c:idx val="1"/>
          <c:order val="1"/>
          <c:tx>
            <c:strRef>
              <c:f>'Table 2'!$AB$6</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2'!$AC$4:$AI$4</c:f>
              <c:numCache/>
            </c:numRef>
          </c:cat>
          <c:val>
            <c:numRef>
              <c:f>'Table 2'!$AC$6:$AI$6</c:f>
              <c:numCache/>
            </c:numRef>
          </c:val>
          <c:smooth val="0"/>
        </c:ser>
        <c:axId val="21016714"/>
        <c:axId val="54932699"/>
      </c:lineChart>
      <c:catAx>
        <c:axId val="2101671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54932699"/>
        <c:crosses val="autoZero"/>
        <c:auto val="1"/>
        <c:lblOffset val="100"/>
        <c:noMultiLvlLbl val="0"/>
      </c:catAx>
      <c:valAx>
        <c:axId val="54932699"/>
        <c:scaling>
          <c:orientation val="minMax"/>
          <c:max val="3000"/>
          <c:min val="500"/>
        </c:scaling>
        <c:axPos val="l"/>
        <c:title>
          <c:tx>
            <c:rich>
              <a:bodyPr vert="horz" rot="-5400000" anchor="ctr"/>
              <a:lstStyle/>
              <a:p>
                <a:pPr algn="ctr">
                  <a:defRPr/>
                </a:pPr>
                <a:r>
                  <a:rPr lang="en-US" cap="none" sz="1000" b="0" i="0"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crossAx val="21016714"/>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chemeClr val="bg1"/>
    </a:solidFill>
    <a:ln w="9525" cap="flat" cmpd="sng">
      <a:solidFill>
        <a:schemeClr val="bg1"/>
      </a:solidFill>
      <a:roun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825"/>
          <c:y val="0.08825"/>
          <c:w val="0.7785"/>
          <c:h val="0.64025"/>
        </c:manualLayout>
      </c:layout>
      <c:barChart>
        <c:barDir val="col"/>
        <c:grouping val="percentStacked"/>
        <c:varyColors val="0"/>
        <c:ser>
          <c:idx val="0"/>
          <c:order val="0"/>
          <c:tx>
            <c:strRef>
              <c:f>'Table 5'!$Y$8</c:f>
              <c:strCache>
                <c:ptCount val="1"/>
                <c:pt idx="0">
                  <c:v>Zonal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5'!$Z$7:$AF$7</c:f>
              <c:numCache/>
            </c:numRef>
          </c:cat>
          <c:val>
            <c:numRef>
              <c:f>'Table 5'!$Z$8:$AF$8</c:f>
              <c:numCache/>
            </c:numRef>
          </c:val>
        </c:ser>
        <c:ser>
          <c:idx val="1"/>
          <c:order val="1"/>
          <c:tx>
            <c:strRef>
              <c:f>'Table 5'!$Y$9</c:f>
              <c:strCache>
                <c:ptCount val="1"/>
                <c:pt idx="0">
                  <c:v>FAF Electric</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5'!$Z$7:$AF$7</c:f>
              <c:numCache/>
            </c:numRef>
          </c:cat>
          <c:val>
            <c:numRef>
              <c:f>'Table 5'!$Z$9:$AF$9</c:f>
              <c:numCache/>
            </c:numRef>
          </c:val>
        </c:ser>
        <c:ser>
          <c:idx val="2"/>
          <c:order val="2"/>
          <c:tx>
            <c:strRef>
              <c:f>'Table 5'!$Y$10</c:f>
              <c:strCache>
                <c:ptCount val="1"/>
                <c:pt idx="0">
                  <c:v>ASHP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5'!$Z$7:$AF$7</c:f>
              <c:numCache/>
            </c:numRef>
          </c:cat>
          <c:val>
            <c:numRef>
              <c:f>'Table 5'!$Z$10:$AF$10</c:f>
              <c:numCache/>
            </c:numRef>
          </c:val>
        </c:ser>
        <c:ser>
          <c:idx val="3"/>
          <c:order val="3"/>
          <c:tx>
            <c:strRef>
              <c:f>'Table 5'!$Y$11</c:f>
              <c:strCache>
                <c:ptCount val="1"/>
                <c:pt idx="0">
                  <c:v>FAF Gas/Other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5'!$Z$7:$AF$7</c:f>
              <c:numCache/>
            </c:numRef>
          </c:cat>
          <c:val>
            <c:numRef>
              <c:f>'Table 5'!$Z$11:$AF$11</c:f>
              <c:numCache/>
            </c:numRef>
          </c:val>
        </c:ser>
        <c:ser>
          <c:idx val="4"/>
          <c:order val="4"/>
          <c:tx>
            <c:strRef>
              <c:f>'Table 5'!$Y$12</c:f>
              <c:strCache>
                <c:ptCount val="1"/>
                <c:pt idx="0">
                  <c:v>DHP</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Pt>
            <c:idx val="6"/>
            <c:invertIfNegative val="0"/>
            <c:spPr>
              <a:solidFill>
                <a:schemeClr val="accent5"/>
              </a:solidFill>
              <a:ln>
                <a:noFill/>
              </a:ln>
            </c:spPr>
          </c:dPt>
          <c:dLbls>
            <c:numFmt formatCode="General" sourceLinked="1"/>
            <c:showLegendKey val="0"/>
            <c:showVal val="0"/>
            <c:showBubbleSize val="0"/>
            <c:showCatName val="0"/>
            <c:showSerName val="0"/>
            <c:showPercent val="0"/>
          </c:dLbls>
          <c:cat>
            <c:numRef>
              <c:f>'Table 5'!$Z$7:$AF$7</c:f>
              <c:numCache/>
            </c:numRef>
          </c:cat>
          <c:val>
            <c:numRef>
              <c:f>'Table 5'!$Z$12:$AF$12</c:f>
              <c:numCache/>
            </c:numRef>
          </c:val>
        </c:ser>
        <c:ser>
          <c:idx val="5"/>
          <c:order val="5"/>
          <c:tx>
            <c:strRef>
              <c:f>'Table 5'!$Y$13</c:f>
              <c:strCache>
                <c:ptCount val="1"/>
                <c:pt idx="0">
                  <c:v>Other</c:v>
                </c:pt>
              </c:strCache>
            </c:strRef>
          </c:tx>
          <c:spPr>
            <a:solidFill>
              <a:schemeClr val="accent5">
                <a:lumMod val="20000"/>
                <a:lumOff val="8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 5'!$Z$7:$AF$7</c:f>
              <c:numCache/>
            </c:numRef>
          </c:cat>
          <c:val>
            <c:numRef>
              <c:f>'Table 5'!$Z$13:$AF$13</c:f>
              <c:numCache/>
            </c:numRef>
          </c:val>
        </c:ser>
        <c:overlap val="100"/>
        <c:gapWidth val="80"/>
        <c:axId val="66524548"/>
        <c:axId val="61850021"/>
      </c:barChart>
      <c:catAx>
        <c:axId val="66524548"/>
        <c:scaling>
          <c:orientation val="minMax"/>
        </c:scaling>
        <c:axPos val="b"/>
        <c:title>
          <c:tx>
            <c:rich>
              <a:bodyPr vert="horz" rot="0" anchor="ctr"/>
              <a:lstStyle/>
              <a:p>
                <a:pPr algn="ctr">
                  <a:defRPr/>
                </a:pPr>
                <a:r>
                  <a:rPr lang="en-US" cap="none" u="none" baseline="0">
                    <a:latin typeface="+mj-lt"/>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61850021"/>
        <c:crosses val="autoZero"/>
        <c:auto val="1"/>
        <c:lblOffset val="100"/>
        <c:noMultiLvlLbl val="0"/>
      </c:catAx>
      <c:valAx>
        <c:axId val="61850021"/>
        <c:scaling>
          <c:orientation val="minMax"/>
        </c:scaling>
        <c:axPos val="l"/>
        <c:title>
          <c:tx>
            <c:rich>
              <a:bodyPr vert="horz" rot="-5400000" anchor="ctr"/>
              <a:lstStyle/>
              <a:p>
                <a:pPr algn="ctr">
                  <a:defRPr/>
                </a:pPr>
                <a:r>
                  <a:rPr lang="en-US" cap="none" u="none" baseline="0">
                    <a:latin typeface="+mj-lt"/>
                    <a:ea typeface="Arial"/>
                    <a:cs typeface="Arial"/>
                  </a:rPr>
                  <a:t>% of Dwelling Units</a:t>
                </a:r>
              </a:p>
            </c:rich>
          </c:tx>
          <c:layout>
            <c:manualLayout>
              <c:xMode val="edge"/>
              <c:yMode val="edge"/>
              <c:x val="0.036"/>
              <c:y val="0.275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66524548"/>
        <c:crosses val="autoZero"/>
        <c:crossBetween val="between"/>
        <c:dispUnits/>
      </c:valAx>
    </c:plotArea>
    <c:legend>
      <c:legendPos val="b"/>
      <c:layout>
        <c:manualLayout>
          <c:xMode val="edge"/>
          <c:yMode val="edge"/>
          <c:x val="0.06575"/>
          <c:y val="0.8595"/>
          <c:w val="0.9"/>
          <c:h val="0.05975"/>
        </c:manualLayout>
      </c:layout>
      <c:overlay val="0"/>
      <c:spPr>
        <a:noFill/>
        <a:ln>
          <a:noFill/>
        </a:ln>
      </c:spPr>
    </c:legend>
    <c:plotVisOnly val="1"/>
    <c:dispBlanksAs val="gap"/>
    <c:showDLblsOverMax val="0"/>
  </c:chart>
  <c:spPr>
    <a:ln>
      <a:noFill/>
    </a:ln>
  </c:spPr>
  <c:txPr>
    <a:bodyPr vert="horz" rot="0"/>
    <a:lstStyle/>
    <a:p>
      <a:pPr>
        <a:defRPr lang="en-US" cap="none" sz="1000" u="none" baseline="0">
          <a:latin typeface="+mj-lt"/>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1"/>
          <c:y val="0.0735"/>
          <c:w val="0.7785"/>
          <c:h val="0.65875"/>
        </c:manualLayout>
      </c:layout>
      <c:barChart>
        <c:barDir val="col"/>
        <c:grouping val="stacked"/>
        <c:varyColors val="0"/>
        <c:ser>
          <c:idx val="0"/>
          <c:order val="0"/>
          <c:tx>
            <c:strRef>
              <c:f>'Table 6'!$Z$9</c:f>
              <c:strCache>
                <c:ptCount val="1"/>
                <c:pt idx="0">
                  <c:v>CAC</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6'!$AA$8:$AG$8</c:f>
              <c:numCache/>
            </c:numRef>
          </c:cat>
          <c:val>
            <c:numRef>
              <c:f>'Table 6'!$AA$9:$AG$9</c:f>
              <c:numCache/>
            </c:numRef>
          </c:val>
        </c:ser>
        <c:ser>
          <c:idx val="1"/>
          <c:order val="1"/>
          <c:tx>
            <c:strRef>
              <c:f>'Table 6'!$Z$10</c:f>
              <c:strCache>
                <c:ptCount val="1"/>
                <c:pt idx="0">
                  <c:v>ASHP</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6'!$AA$8:$AG$8</c:f>
              <c:numCache/>
            </c:numRef>
          </c:cat>
          <c:val>
            <c:numRef>
              <c:f>'Table 6'!$AA$10:$AG$10</c:f>
              <c:numCache/>
            </c:numRef>
          </c:val>
        </c:ser>
        <c:ser>
          <c:idx val="2"/>
          <c:order val="2"/>
          <c:tx>
            <c:strRef>
              <c:f>'Table 6'!$Z$11</c:f>
              <c:strCache>
                <c:ptCount val="1"/>
                <c:pt idx="0">
                  <c:v>DHP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6'!$AA$8:$AG$8</c:f>
              <c:numCache/>
            </c:numRef>
          </c:cat>
          <c:val>
            <c:numRef>
              <c:f>'Table 6'!$AA$11:$AG$11</c:f>
              <c:numCache/>
            </c:numRef>
          </c:val>
        </c:ser>
        <c:ser>
          <c:idx val="3"/>
          <c:order val="3"/>
          <c:tx>
            <c:strRef>
              <c:f>'Table 6'!$Z$12</c:f>
              <c:strCache>
                <c:ptCount val="1"/>
                <c:pt idx="0">
                  <c:v>RAC/PTAC/PTHP</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6'!$AA$8:$AG$8</c:f>
              <c:numCache/>
            </c:numRef>
          </c:cat>
          <c:val>
            <c:numRef>
              <c:f>'Table 6'!$AA$12:$AG$12</c:f>
              <c:numCache/>
            </c:numRef>
          </c:val>
        </c:ser>
        <c:ser>
          <c:idx val="4"/>
          <c:order val="4"/>
          <c:tx>
            <c:strRef>
              <c:f>'Table 6'!$Z$13</c:f>
              <c:strCache>
                <c:ptCount val="1"/>
                <c:pt idx="0">
                  <c:v>Other Cooling</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Pt>
            <c:idx val="6"/>
            <c:invertIfNegative val="0"/>
            <c:spPr>
              <a:solidFill>
                <a:schemeClr val="accent5"/>
              </a:solidFill>
              <a:ln>
                <a:noFill/>
              </a:ln>
            </c:spPr>
          </c:dPt>
          <c:dLbls>
            <c:numFmt formatCode="General" sourceLinked="1"/>
            <c:showLegendKey val="0"/>
            <c:showVal val="0"/>
            <c:showBubbleSize val="0"/>
            <c:showCatName val="0"/>
            <c:showSerName val="0"/>
            <c:showPercent val="0"/>
          </c:dLbls>
          <c:cat>
            <c:numRef>
              <c:f>'Table 6'!$AA$8:$AG$8</c:f>
              <c:numCache/>
            </c:numRef>
          </c:cat>
          <c:val>
            <c:numRef>
              <c:f>'Table 6'!$AA$13:$AG$13</c:f>
              <c:numCache/>
            </c:numRef>
          </c:val>
        </c:ser>
        <c:ser>
          <c:idx val="5"/>
          <c:order val="5"/>
          <c:tx>
            <c:strRef>
              <c:f>'Table 6'!$Z$14</c:f>
              <c:strCache>
                <c:ptCount val="1"/>
                <c:pt idx="0">
                  <c:v>No Cooling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'Table 6'!$AA$14:$AG$14</c:f>
              <c:numCache/>
            </c:numRef>
          </c:val>
        </c:ser>
        <c:overlap val="100"/>
        <c:gapWidth val="80"/>
        <c:axId val="19779278"/>
        <c:axId val="43795775"/>
      </c:barChart>
      <c:catAx>
        <c:axId val="19779278"/>
        <c:scaling>
          <c:orientation val="minMax"/>
        </c:scaling>
        <c:axPos val="b"/>
        <c:title>
          <c:tx>
            <c:rich>
              <a:bodyPr vert="horz" rot="0" anchor="ctr"/>
              <a:lstStyle/>
              <a:p>
                <a:pPr algn="ctr">
                  <a:defRPr/>
                </a:pPr>
                <a:r>
                  <a:rPr lang="en-US" cap="none"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43795775"/>
        <c:crosses val="autoZero"/>
        <c:auto val="1"/>
        <c:lblOffset val="100"/>
        <c:noMultiLvlLbl val="0"/>
      </c:catAx>
      <c:valAx>
        <c:axId val="43795775"/>
        <c:scaling>
          <c:orientation val="minMax"/>
          <c:max val="1"/>
        </c:scaling>
        <c:axPos val="l"/>
        <c:title>
          <c:tx>
            <c:rich>
              <a:bodyPr vert="horz" rot="-5400000" anchor="ctr"/>
              <a:lstStyle/>
              <a:p>
                <a:pPr algn="ctr">
                  <a:defRPr/>
                </a:pPr>
                <a:r>
                  <a:rPr lang="en-US" cap="none" u="none" baseline="0">
                    <a:solidFill>
                      <a:schemeClr val="tx1"/>
                    </a:solidFill>
                    <a:latin typeface="Arial"/>
                    <a:ea typeface="Arial"/>
                    <a:cs typeface="Arial"/>
                  </a:rPr>
                  <a:t>% of Dwelling Units</a:t>
                </a:r>
                <a:r>
                  <a:rPr lang="en-US" cap="none" u="none" baseline="0">
                    <a:solidFill>
                      <a:schemeClr val="tx1"/>
                    </a:solidFill>
                    <a:latin typeface="Arial"/>
                    <a:ea typeface="Arial"/>
                    <a:cs typeface="Arial"/>
                  </a:rPr>
                  <a:t>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19779278"/>
        <c:crosses val="autoZero"/>
        <c:crossBetween val="between"/>
        <c:dispUnits/>
      </c:valAx>
    </c:plotArea>
    <c:legend>
      <c:legendPos val="b"/>
      <c:layout>
        <c:manualLayout>
          <c:xMode val="edge"/>
          <c:yMode val="edge"/>
          <c:x val="0.12775"/>
          <c:y val="0.85275"/>
          <c:w val="0.74775"/>
          <c:h val="0.111"/>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1"/>
          <c:y val="0.06975"/>
          <c:w val="0.72825"/>
          <c:h val="0.659"/>
        </c:manualLayout>
      </c:layout>
      <c:barChart>
        <c:barDir val="col"/>
        <c:grouping val="stacked"/>
        <c:varyColors val="0"/>
        <c:ser>
          <c:idx val="0"/>
          <c:order val="0"/>
          <c:tx>
            <c:strRef>
              <c:f>'Table 7'!$AB$8</c:f>
              <c:strCache>
                <c:ptCount val="1"/>
                <c:pt idx="0">
                  <c:v>Zonal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7'!$AC$7:$AI$7</c:f>
              <c:numCache/>
            </c:numRef>
          </c:cat>
          <c:val>
            <c:numRef>
              <c:f>'Table 7'!$AC$8:$AI$8</c:f>
              <c:numCache/>
            </c:numRef>
          </c:val>
        </c:ser>
        <c:ser>
          <c:idx val="1"/>
          <c:order val="1"/>
          <c:tx>
            <c:strRef>
              <c:f>'Table 7'!$AB$9</c:f>
              <c:strCache>
                <c:ptCount val="1"/>
                <c:pt idx="0">
                  <c:v>FAF Electric</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7'!$AC$7:$AI$7</c:f>
              <c:numCache/>
            </c:numRef>
          </c:cat>
          <c:val>
            <c:numRef>
              <c:f>'Table 7'!$AC$9:$AI$9</c:f>
              <c:numCache/>
            </c:numRef>
          </c:val>
        </c:ser>
        <c:ser>
          <c:idx val="2"/>
          <c:order val="2"/>
          <c:tx>
            <c:strRef>
              <c:f>'Table 7'!$AB$10</c:f>
              <c:strCache>
                <c:ptCount val="1"/>
                <c:pt idx="0">
                  <c:v>ASHP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7'!$AC$7:$AI$7</c:f>
              <c:numCache/>
            </c:numRef>
          </c:cat>
          <c:val>
            <c:numRef>
              <c:f>'Table 7'!$AC$10:$AI$10</c:f>
              <c:numCache/>
            </c:numRef>
          </c:val>
        </c:ser>
        <c:ser>
          <c:idx val="3"/>
          <c:order val="3"/>
          <c:tx>
            <c:strRef>
              <c:f>'Table 7'!$AB$11</c:f>
              <c:strCache>
                <c:ptCount val="1"/>
                <c:pt idx="0">
                  <c:v>FAF Gas/Other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7'!$AC$7:$AI$7</c:f>
              <c:numCache/>
            </c:numRef>
          </c:cat>
          <c:val>
            <c:numRef>
              <c:f>'Table 7'!$AC$11:$AI$11</c:f>
              <c:numCache/>
            </c:numRef>
          </c:val>
        </c:ser>
        <c:ser>
          <c:idx val="4"/>
          <c:order val="4"/>
          <c:tx>
            <c:strRef>
              <c:f>'Table 7'!$AB$12</c:f>
              <c:strCache>
                <c:ptCount val="1"/>
                <c:pt idx="0">
                  <c:v>DHP</c:v>
                </c:pt>
              </c:strCache>
            </c:strRef>
          </c:tx>
          <c:spPr>
            <a:solidFill>
              <a:schemeClr val="accent5"/>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5"/>
              </a:solidFill>
            </c:spPr>
          </c:dPt>
          <c:dPt>
            <c:idx val="2"/>
            <c:invertIfNegative val="0"/>
            <c:spPr>
              <a:solidFill>
                <a:schemeClr val="accent5"/>
              </a:solidFill>
            </c:spPr>
          </c:dPt>
          <c:dPt>
            <c:idx val="3"/>
            <c:invertIfNegative val="0"/>
            <c:spPr>
              <a:solidFill>
                <a:schemeClr val="accent5"/>
              </a:solidFill>
            </c:spPr>
          </c:dPt>
          <c:dPt>
            <c:idx val="4"/>
            <c:invertIfNegative val="0"/>
            <c:spPr>
              <a:solidFill>
                <a:schemeClr val="accent5"/>
              </a:solidFill>
            </c:spPr>
          </c:dPt>
          <c:dPt>
            <c:idx val="5"/>
            <c:invertIfNegative val="0"/>
            <c:spPr>
              <a:solidFill>
                <a:schemeClr val="accent5"/>
              </a:solidFill>
            </c:spPr>
          </c:dPt>
          <c:dPt>
            <c:idx val="6"/>
            <c:invertIfNegative val="0"/>
            <c:spPr>
              <a:solidFill>
                <a:schemeClr val="accent5"/>
              </a:solidFill>
            </c:spPr>
          </c:dPt>
          <c:dLbls>
            <c:numFmt formatCode="General" sourceLinked="1"/>
            <c:showLegendKey val="0"/>
            <c:showVal val="0"/>
            <c:showBubbleSize val="0"/>
            <c:showCatName val="0"/>
            <c:showSerName val="0"/>
            <c:showPercent val="0"/>
          </c:dLbls>
          <c:cat>
            <c:numRef>
              <c:f>'Table 7'!$AC$7:$AI$7</c:f>
              <c:numCache/>
            </c:numRef>
          </c:cat>
          <c:val>
            <c:numRef>
              <c:f>'Table 7'!$AC$12:$AI$12</c:f>
              <c:numCache/>
            </c:numRef>
          </c:val>
        </c:ser>
        <c:ser>
          <c:idx val="5"/>
          <c:order val="5"/>
          <c:tx>
            <c:strRef>
              <c:f>'Table 7'!$AB$13</c:f>
              <c:strCache>
                <c:ptCount val="1"/>
                <c:pt idx="0">
                  <c:v>Other</c:v>
                </c:pt>
              </c:strCache>
            </c:strRef>
          </c:tx>
          <c:spPr>
            <a:solidFill>
              <a:schemeClr val="accent6">
                <a:lumMod val="8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 7'!$AC$7:$AI$7</c:f>
              <c:numCache/>
            </c:numRef>
          </c:cat>
          <c:val>
            <c:numRef>
              <c:f>'Table 7'!$AC$13:$AI$13</c:f>
              <c:numCache/>
            </c:numRef>
          </c:val>
        </c:ser>
        <c:overlap val="100"/>
        <c:gapWidth val="80"/>
        <c:axId val="58617656"/>
        <c:axId val="57796857"/>
      </c:barChart>
      <c:catAx>
        <c:axId val="58617656"/>
        <c:scaling>
          <c:orientation val="minMax"/>
        </c:scaling>
        <c:axPos val="b"/>
        <c:title>
          <c:tx>
            <c:rich>
              <a:bodyPr vert="horz" rot="0" anchor="ctr"/>
              <a:lstStyle/>
              <a:p>
                <a:pPr algn="ctr">
                  <a:defRPr/>
                </a:pPr>
                <a:r>
                  <a:rPr lang="en-US" cap="none" u="none" baseline="0">
                    <a:latin typeface="+mj-lt"/>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57796857"/>
        <c:crosses val="autoZero"/>
        <c:auto val="1"/>
        <c:lblOffset val="100"/>
        <c:noMultiLvlLbl val="0"/>
      </c:catAx>
      <c:valAx>
        <c:axId val="57796857"/>
        <c:scaling>
          <c:orientation val="minMax"/>
        </c:scaling>
        <c:axPos val="l"/>
        <c:title>
          <c:tx>
            <c:rich>
              <a:bodyPr vert="horz" rot="-5400000" anchor="ctr"/>
              <a:lstStyle/>
              <a:p>
                <a:pPr algn="ctr">
                  <a:defRPr/>
                </a:pPr>
                <a:r>
                  <a:rPr lang="en-US" cap="none" u="none" baseline="0">
                    <a:latin typeface="+mj-lt"/>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58617656"/>
        <c:crosses val="autoZero"/>
        <c:crossBetween val="between"/>
        <c:dispUnits/>
      </c:valAx>
    </c:plotArea>
    <c:legend>
      <c:legendPos val="b"/>
      <c:layout>
        <c:manualLayout>
          <c:xMode val="edge"/>
          <c:yMode val="edge"/>
          <c:x val="0.11275"/>
          <c:y val="0.846"/>
          <c:w val="0.79025"/>
          <c:h val="0.0615"/>
        </c:manualLayout>
      </c:layout>
      <c:overlay val="0"/>
      <c:spPr>
        <a:noFill/>
        <a:ln>
          <a:noFill/>
        </a:ln>
      </c:spPr>
    </c:legend>
    <c:plotVisOnly val="1"/>
    <c:dispBlanksAs val="gap"/>
    <c:showDLblsOverMax val="0"/>
  </c:chart>
  <c:spPr>
    <a:ln>
      <a:noFill/>
    </a:ln>
  </c:spPr>
  <c:txPr>
    <a:bodyPr vert="horz" rot="0"/>
    <a:lstStyle/>
    <a:p>
      <a:pPr>
        <a:defRPr lang="en-US" cap="none" sz="1000" u="none" baseline="0">
          <a:latin typeface="+mj-lt"/>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6375"/>
          <c:y val="0.0365"/>
          <c:w val="0.80625"/>
          <c:h val="0.69375"/>
        </c:manualLayout>
      </c:layout>
      <c:barChart>
        <c:barDir val="col"/>
        <c:grouping val="stacked"/>
        <c:varyColors val="0"/>
        <c:ser>
          <c:idx val="0"/>
          <c:order val="0"/>
          <c:tx>
            <c:strRef>
              <c:f>'Table 8'!$AA$6</c:f>
              <c:strCache>
                <c:ptCount val="1"/>
                <c:pt idx="0">
                  <c:v>CAC</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8'!$AB$5:$AH$5</c:f>
              <c:numCache/>
            </c:numRef>
          </c:cat>
          <c:val>
            <c:numRef>
              <c:f>'Table 8'!$AB$6:$AH$6</c:f>
              <c:numCache/>
            </c:numRef>
          </c:val>
        </c:ser>
        <c:ser>
          <c:idx val="1"/>
          <c:order val="1"/>
          <c:tx>
            <c:strRef>
              <c:f>'Table 8'!$AA$7</c:f>
              <c:strCache>
                <c:ptCount val="1"/>
                <c:pt idx="0">
                  <c:v>ASHP</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8'!$AB$5:$AH$5</c:f>
              <c:numCache/>
            </c:numRef>
          </c:cat>
          <c:val>
            <c:numRef>
              <c:f>'Table 8'!$AB$7:$AH$7</c:f>
              <c:numCache/>
            </c:numRef>
          </c:val>
        </c:ser>
        <c:ser>
          <c:idx val="2"/>
          <c:order val="2"/>
          <c:tx>
            <c:strRef>
              <c:f>'Table 8'!$AA$8</c:f>
              <c:strCache>
                <c:ptCount val="1"/>
                <c:pt idx="0">
                  <c:v>DHP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8'!$AB$5:$AH$5</c:f>
              <c:numCache/>
            </c:numRef>
          </c:cat>
          <c:val>
            <c:numRef>
              <c:f>'Table 8'!$AB$8:$AH$8</c:f>
              <c:numCache/>
            </c:numRef>
          </c:val>
        </c:ser>
        <c:ser>
          <c:idx val="3"/>
          <c:order val="3"/>
          <c:tx>
            <c:strRef>
              <c:f>'Table 8'!$AA$9</c:f>
              <c:strCache>
                <c:ptCount val="1"/>
                <c:pt idx="0">
                  <c:v>RAC/PTAC/PTHP</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8'!$AB$5:$AH$5</c:f>
              <c:numCache/>
            </c:numRef>
          </c:cat>
          <c:val>
            <c:numRef>
              <c:f>'Table 8'!$AB$9:$AH$9</c:f>
              <c:numCache/>
            </c:numRef>
          </c:val>
        </c:ser>
        <c:ser>
          <c:idx val="4"/>
          <c:order val="4"/>
          <c:tx>
            <c:strRef>
              <c:f>'Table 8'!$AA$10</c:f>
              <c:strCache>
                <c:ptCount val="1"/>
                <c:pt idx="0">
                  <c:v>Other</c:v>
                </c:pt>
              </c:strCache>
            </c:strRef>
          </c:tx>
          <c:spPr>
            <a:solidFill>
              <a:schemeClr val="accent5">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lumMod val="60000"/>
                  <a:lumOff val="40000"/>
                </a:schemeClr>
              </a:solidFill>
              <a:ln>
                <a:noFill/>
              </a:ln>
            </c:spPr>
          </c:dPt>
          <c:dPt>
            <c:idx val="1"/>
            <c:invertIfNegative val="0"/>
            <c:spPr>
              <a:solidFill>
                <a:schemeClr val="accent5">
                  <a:lumMod val="60000"/>
                  <a:lumOff val="40000"/>
                </a:schemeClr>
              </a:solidFill>
              <a:ln>
                <a:noFill/>
              </a:ln>
            </c:spPr>
          </c:dPt>
          <c:dPt>
            <c:idx val="2"/>
            <c:invertIfNegative val="0"/>
            <c:spPr>
              <a:solidFill>
                <a:schemeClr val="accent5">
                  <a:lumMod val="60000"/>
                  <a:lumOff val="40000"/>
                </a:schemeClr>
              </a:solidFill>
              <a:ln>
                <a:noFill/>
              </a:ln>
            </c:spPr>
          </c:dPt>
          <c:dPt>
            <c:idx val="3"/>
            <c:invertIfNegative val="0"/>
            <c:spPr>
              <a:solidFill>
                <a:schemeClr val="accent5">
                  <a:lumMod val="60000"/>
                  <a:lumOff val="40000"/>
                </a:schemeClr>
              </a:solidFill>
              <a:ln>
                <a:noFill/>
              </a:ln>
            </c:spPr>
          </c:dPt>
          <c:dPt>
            <c:idx val="4"/>
            <c:invertIfNegative val="0"/>
            <c:spPr>
              <a:solidFill>
                <a:schemeClr val="accent5">
                  <a:lumMod val="60000"/>
                  <a:lumOff val="40000"/>
                </a:schemeClr>
              </a:solidFill>
              <a:ln>
                <a:noFill/>
              </a:ln>
            </c:spPr>
          </c:dPt>
          <c:dPt>
            <c:idx val="5"/>
            <c:invertIfNegative val="0"/>
            <c:spPr>
              <a:solidFill>
                <a:schemeClr val="accent5">
                  <a:lumMod val="60000"/>
                  <a:lumOff val="40000"/>
                </a:schemeClr>
              </a:solidFill>
              <a:ln>
                <a:noFill/>
              </a:ln>
            </c:spPr>
          </c:dPt>
          <c:dPt>
            <c:idx val="6"/>
            <c:invertIfNegative val="0"/>
            <c:spPr>
              <a:solidFill>
                <a:schemeClr val="accent5">
                  <a:lumMod val="60000"/>
                  <a:lumOff val="40000"/>
                </a:schemeClr>
              </a:solidFill>
              <a:ln>
                <a:noFill/>
              </a:ln>
            </c:spPr>
          </c:dPt>
          <c:dLbls>
            <c:numFmt formatCode="General" sourceLinked="1"/>
            <c:showLegendKey val="0"/>
            <c:showVal val="0"/>
            <c:showBubbleSize val="0"/>
            <c:showCatName val="0"/>
            <c:showSerName val="0"/>
            <c:showPercent val="0"/>
          </c:dLbls>
          <c:cat>
            <c:numRef>
              <c:f>'Table 8'!$AB$5:$AH$5</c:f>
              <c:numCache/>
            </c:numRef>
          </c:cat>
          <c:val>
            <c:numRef>
              <c:f>'Table 8'!$AB$10:$AH$10</c:f>
              <c:numCache/>
            </c:numRef>
          </c:val>
        </c:ser>
        <c:overlap val="100"/>
        <c:gapWidth val="80"/>
        <c:axId val="50409666"/>
        <c:axId val="51033811"/>
      </c:barChart>
      <c:catAx>
        <c:axId val="50409666"/>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51033811"/>
        <c:crosses val="autoZero"/>
        <c:auto val="1"/>
        <c:lblOffset val="100"/>
        <c:noMultiLvlLbl val="0"/>
      </c:catAx>
      <c:valAx>
        <c:axId val="51033811"/>
        <c:scaling>
          <c:orientation val="minMax"/>
        </c:scaling>
        <c:axPos val="l"/>
        <c:title>
          <c:tx>
            <c:rich>
              <a:bodyPr vert="horz" rot="-5400000" anchor="ctr"/>
              <a:lstStyle/>
              <a:p>
                <a:pPr algn="ctr">
                  <a:defRPr/>
                </a:pPr>
                <a:r>
                  <a:rPr lang="en-US" cap="none" sz="1000" b="0" i="0" u="none" baseline="0">
                    <a:solidFill>
                      <a:schemeClr val="tx1"/>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50409666"/>
        <c:crosses val="autoZero"/>
        <c:crossBetween val="between"/>
        <c:dispUnits/>
      </c:valAx>
      <c:spPr>
        <a:noFill/>
        <a:ln>
          <a:noFill/>
        </a:ln>
      </c:spPr>
    </c:plotArea>
    <c:legend>
      <c:legendPos val="b"/>
      <c:layout>
        <c:manualLayout>
          <c:xMode val="edge"/>
          <c:yMode val="edge"/>
          <c:x val="0.08075"/>
          <c:y val="0.849"/>
          <c:w val="0.888"/>
          <c:h val="0.0602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35"/>
          <c:y val="0.0375"/>
          <c:w val="0.776"/>
          <c:h val="0.69675"/>
        </c:manualLayout>
      </c:layout>
      <c:barChart>
        <c:barDir val="col"/>
        <c:grouping val="stacked"/>
        <c:varyColors val="0"/>
        <c:ser>
          <c:idx val="0"/>
          <c:order val="0"/>
          <c:tx>
            <c:strRef>
              <c:f>'Table 9'!$AB$12</c:f>
              <c:strCache>
                <c:ptCount val="1"/>
                <c:pt idx="0">
                  <c:v>Zonal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9'!$E$39:$K$39</c:f>
              <c:numCache/>
            </c:numRef>
          </c:cat>
          <c:val>
            <c:numRef>
              <c:f>'Table 9'!$AC$12:$AI$12</c:f>
              <c:numCache/>
            </c:numRef>
          </c:val>
        </c:ser>
        <c:ser>
          <c:idx val="1"/>
          <c:order val="1"/>
          <c:tx>
            <c:strRef>
              <c:f>'Table 9'!$AB$13</c:f>
              <c:strCache>
                <c:ptCount val="1"/>
                <c:pt idx="0">
                  <c:v>FAF Electric</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9'!$E$39:$K$39</c:f>
              <c:numCache/>
            </c:numRef>
          </c:cat>
          <c:val>
            <c:numRef>
              <c:f>'Table 9'!$AC$13:$AI$13</c:f>
              <c:numCache/>
            </c:numRef>
          </c:val>
        </c:ser>
        <c:ser>
          <c:idx val="2"/>
          <c:order val="2"/>
          <c:tx>
            <c:strRef>
              <c:f>'Table 9'!$AB$14</c:f>
              <c:strCache>
                <c:ptCount val="1"/>
                <c:pt idx="0">
                  <c:v>ASHP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9'!$E$39:$K$39</c:f>
              <c:numCache/>
            </c:numRef>
          </c:cat>
          <c:val>
            <c:numRef>
              <c:f>'Table 9'!$AC$14:$AI$14</c:f>
              <c:numCache/>
            </c:numRef>
          </c:val>
        </c:ser>
        <c:ser>
          <c:idx val="3"/>
          <c:order val="3"/>
          <c:tx>
            <c:strRef>
              <c:f>'Table 9'!$AB$15</c:f>
              <c:strCache>
                <c:ptCount val="1"/>
                <c:pt idx="0">
                  <c:v>FAF Gas/Other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9'!$E$39:$K$39</c:f>
              <c:numCache/>
            </c:numRef>
          </c:cat>
          <c:val>
            <c:numRef>
              <c:f>'Table 9'!$AC$15:$AI$15</c:f>
              <c:numCache/>
            </c:numRef>
          </c:val>
        </c:ser>
        <c:ser>
          <c:idx val="4"/>
          <c:order val="4"/>
          <c:tx>
            <c:strRef>
              <c:f>'Table 9'!$AB$16</c:f>
              <c:strCache>
                <c:ptCount val="1"/>
                <c:pt idx="0">
                  <c:v>DHP</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Pt>
            <c:idx val="6"/>
            <c:invertIfNegative val="0"/>
            <c:spPr>
              <a:solidFill>
                <a:schemeClr val="accent5"/>
              </a:solidFill>
              <a:ln>
                <a:noFill/>
              </a:ln>
            </c:spPr>
          </c:dPt>
          <c:dLbls>
            <c:numFmt formatCode="General" sourceLinked="1"/>
            <c:showLegendKey val="0"/>
            <c:showVal val="0"/>
            <c:showBubbleSize val="0"/>
            <c:showCatName val="0"/>
            <c:showSerName val="0"/>
            <c:showPercent val="0"/>
          </c:dLbls>
          <c:cat>
            <c:numRef>
              <c:f>'Table 9'!$E$39:$K$39</c:f>
              <c:numCache/>
            </c:numRef>
          </c:cat>
          <c:val>
            <c:numRef>
              <c:f>'Table 9'!$AC$16:$AI$16</c:f>
              <c:numCache/>
            </c:numRef>
          </c:val>
        </c:ser>
        <c:ser>
          <c:idx val="5"/>
          <c:order val="5"/>
          <c:tx>
            <c:strRef>
              <c:f>'Table 9'!$AB$17</c:f>
              <c:strCache>
                <c:ptCount val="1"/>
                <c:pt idx="0">
                  <c:v>Other</c:v>
                </c:pt>
              </c:strCache>
            </c:strRef>
          </c:tx>
          <c:spPr>
            <a:solidFill>
              <a:schemeClr val="accent5">
                <a:lumMod val="40000"/>
                <a:lumOff val="60000"/>
              </a:schemeClr>
            </a:solidFill>
            <a:ln>
              <a:solidFill>
                <a:schemeClr val="accent1">
                  <a:lumMod val="20000"/>
                  <a:lumOff val="8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 9'!$E$39:$K$39</c:f>
              <c:numCache/>
            </c:numRef>
          </c:cat>
          <c:val>
            <c:numRef>
              <c:f>'Table 9'!$AC$17:$AI$17</c:f>
              <c:numCache/>
            </c:numRef>
          </c:val>
        </c:ser>
        <c:overlap val="100"/>
        <c:gapWidth val="80"/>
        <c:axId val="56651116"/>
        <c:axId val="40097997"/>
      </c:barChart>
      <c:catAx>
        <c:axId val="56651116"/>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40097997"/>
        <c:crosses val="autoZero"/>
        <c:auto val="1"/>
        <c:lblOffset val="100"/>
        <c:noMultiLvlLbl val="0"/>
      </c:catAx>
      <c:valAx>
        <c:axId val="40097997"/>
        <c:scaling>
          <c:orientation val="minMax"/>
        </c:scaling>
        <c:axPos val="l"/>
        <c:title>
          <c:tx>
            <c:rich>
              <a:bodyPr vert="horz" rot="-5400000" anchor="ctr"/>
              <a:lstStyle/>
              <a:p>
                <a:pPr algn="ctr">
                  <a:defRPr/>
                </a:pPr>
                <a:r>
                  <a:rPr lang="en-US" cap="none" sz="1000" b="0" i="0" u="none" baseline="0">
                    <a:solidFill>
                      <a:schemeClr val="tx1"/>
                    </a:solidFill>
                    <a:latin typeface="Arial"/>
                    <a:ea typeface="Arial"/>
                    <a:cs typeface="Arial"/>
                  </a:rPr>
                  <a:t>Thousand Dwelling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56651116"/>
        <c:crosses val="autoZero"/>
        <c:crossBetween val="between"/>
        <c:dispUnits/>
      </c:valAx>
      <c:spPr>
        <a:noFill/>
        <a:ln>
          <a:noFill/>
        </a:ln>
      </c:spPr>
    </c:plotArea>
    <c:legend>
      <c:legendPos val="b"/>
      <c:layout>
        <c:manualLayout>
          <c:xMode val="edge"/>
          <c:yMode val="edge"/>
          <c:x val="0.10975"/>
          <c:y val="0.8555"/>
          <c:w val="0.8305"/>
          <c:h val="0.061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9"/>
          <c:y val="0.06975"/>
          <c:w val="0.77025"/>
          <c:h val="0.66375"/>
        </c:manualLayout>
      </c:layout>
      <c:barChart>
        <c:barDir val="col"/>
        <c:grouping val="stacked"/>
        <c:varyColors val="0"/>
        <c:ser>
          <c:idx val="0"/>
          <c:order val="0"/>
          <c:tx>
            <c:strRef>
              <c:f>'Table 10'!$AB$8</c:f>
              <c:strCache>
                <c:ptCount val="1"/>
                <c:pt idx="0">
                  <c:v>CAC</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10'!$AC$7:$AI$7</c:f>
              <c:numCache/>
            </c:numRef>
          </c:cat>
          <c:val>
            <c:numRef>
              <c:f>'Table 10'!$AC$8:$AI$8</c:f>
              <c:numCache/>
            </c:numRef>
          </c:val>
        </c:ser>
        <c:ser>
          <c:idx val="1"/>
          <c:order val="1"/>
          <c:tx>
            <c:strRef>
              <c:f>'Table 10'!$AB$9</c:f>
              <c:strCache>
                <c:ptCount val="1"/>
                <c:pt idx="0">
                  <c:v>ASHP</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10'!$AC$7:$AI$7</c:f>
              <c:numCache/>
            </c:numRef>
          </c:cat>
          <c:val>
            <c:numRef>
              <c:f>'Table 10'!$AC$9:$AI$9</c:f>
              <c:numCache/>
            </c:numRef>
          </c:val>
        </c:ser>
        <c:ser>
          <c:idx val="2"/>
          <c:order val="2"/>
          <c:tx>
            <c:strRef>
              <c:f>'Table 10'!$AB$10</c:f>
              <c:strCache>
                <c:ptCount val="1"/>
                <c:pt idx="0">
                  <c:v>DHP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10'!$AC$7:$AI$7</c:f>
              <c:numCache/>
            </c:numRef>
          </c:cat>
          <c:val>
            <c:numRef>
              <c:f>'Table 10'!$AC$10:$AI$10</c:f>
              <c:numCache/>
            </c:numRef>
          </c:val>
        </c:ser>
        <c:ser>
          <c:idx val="3"/>
          <c:order val="3"/>
          <c:tx>
            <c:strRef>
              <c:f>'Table 10'!$AB$11</c:f>
              <c:strCache>
                <c:ptCount val="1"/>
                <c:pt idx="0">
                  <c:v>RAC/PTAC/PTHP</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10'!$AC$7:$AI$7</c:f>
              <c:numCache/>
            </c:numRef>
          </c:cat>
          <c:val>
            <c:numRef>
              <c:f>'Table 10'!$AC$11:$AI$11</c:f>
              <c:numCache/>
            </c:numRef>
          </c:val>
        </c:ser>
        <c:ser>
          <c:idx val="4"/>
          <c:order val="4"/>
          <c:tx>
            <c:strRef>
              <c:f>'Table 10'!$AB$12</c:f>
              <c:strCache>
                <c:ptCount val="1"/>
                <c:pt idx="0">
                  <c:v>Other</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Pt>
            <c:idx val="6"/>
            <c:invertIfNegative val="0"/>
            <c:spPr>
              <a:solidFill>
                <a:schemeClr val="accent5"/>
              </a:solidFill>
              <a:ln>
                <a:noFill/>
              </a:ln>
            </c:spPr>
          </c:dPt>
          <c:dLbls>
            <c:numFmt formatCode="General" sourceLinked="1"/>
            <c:showLegendKey val="0"/>
            <c:showVal val="0"/>
            <c:showBubbleSize val="0"/>
            <c:showCatName val="0"/>
            <c:showSerName val="0"/>
            <c:showPercent val="0"/>
          </c:dLbls>
          <c:cat>
            <c:numRef>
              <c:f>'Table 10'!$AC$7:$AI$7</c:f>
              <c:numCache/>
            </c:numRef>
          </c:cat>
          <c:val>
            <c:numRef>
              <c:f>'Table 10'!$AC$12:$AI$12</c:f>
              <c:numCache/>
            </c:numRef>
          </c:val>
        </c:ser>
        <c:overlap val="100"/>
        <c:gapWidth val="80"/>
        <c:axId val="25337654"/>
        <c:axId val="26712295"/>
      </c:barChart>
      <c:catAx>
        <c:axId val="25337654"/>
        <c:scaling>
          <c:orientation val="minMax"/>
        </c:scaling>
        <c:axPos val="b"/>
        <c:title>
          <c:tx>
            <c:rich>
              <a:bodyPr vert="horz" rot="0" anchor="ctr"/>
              <a:lstStyle/>
              <a:p>
                <a:pPr algn="ctr">
                  <a:defRPr/>
                </a:pPr>
                <a:r>
                  <a:rPr lang="en-US" cap="none" sz="105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solidFill>
                <a:latin typeface="Arial"/>
                <a:ea typeface="Arial"/>
                <a:cs typeface="Arial"/>
              </a:defRPr>
            </a:pPr>
          </a:p>
        </c:txPr>
        <c:crossAx val="26712295"/>
        <c:crosses val="autoZero"/>
        <c:auto val="1"/>
        <c:lblOffset val="100"/>
        <c:noMultiLvlLbl val="0"/>
      </c:catAx>
      <c:valAx>
        <c:axId val="26712295"/>
        <c:scaling>
          <c:orientation val="minMax"/>
        </c:scaling>
        <c:axPos val="l"/>
        <c:title>
          <c:tx>
            <c:rich>
              <a:bodyPr vert="horz" rot="-5400000" anchor="ctr"/>
              <a:lstStyle/>
              <a:p>
                <a:pPr algn="ctr">
                  <a:defRPr/>
                </a:pPr>
                <a:r>
                  <a:rPr lang="en-US" cap="none" sz="1050" b="0" i="0" u="none" baseline="0">
                    <a:solidFill>
                      <a:schemeClr val="tx1"/>
                    </a:solidFill>
                    <a:latin typeface="Arial"/>
                    <a:ea typeface="Arial"/>
                    <a:cs typeface="Arial"/>
                  </a:rPr>
                  <a:t>Thousand Dwelling Units</a:t>
                </a:r>
              </a:p>
            </c:rich>
          </c:tx>
          <c:layout>
            <c:manualLayout>
              <c:xMode val="edge"/>
              <c:yMode val="edge"/>
              <c:x val="0.02775"/>
              <c:y val="0.1372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25337654"/>
        <c:crosses val="autoZero"/>
        <c:crossBetween val="between"/>
        <c:dispUnits/>
      </c:valAx>
      <c:spPr>
        <a:noFill/>
        <a:ln>
          <a:noFill/>
        </a:ln>
      </c:spPr>
    </c:plotArea>
    <c:legend>
      <c:legendPos val="b"/>
      <c:layout>
        <c:manualLayout>
          <c:xMode val="edge"/>
          <c:yMode val="edge"/>
          <c:x val="0.0615"/>
          <c:y val="0.84875"/>
          <c:w val="0.82975"/>
          <c:h val="0.056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105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025"/>
          <c:y val="0.0365"/>
          <c:w val="0.79825"/>
          <c:h val="0.67075"/>
        </c:manualLayout>
      </c:layout>
      <c:barChart>
        <c:barDir val="col"/>
        <c:grouping val="stacked"/>
        <c:varyColors val="0"/>
        <c:ser>
          <c:idx val="0"/>
          <c:order val="0"/>
          <c:tx>
            <c:strRef>
              <c:f>'Table 11'!$AB$5</c:f>
              <c:strCache>
                <c:ptCount val="1"/>
                <c:pt idx="0">
                  <c:v>Zonal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11'!$AC$4:$AH$4</c:f>
              <c:numCache/>
            </c:numRef>
          </c:cat>
          <c:val>
            <c:numRef>
              <c:f>'Table 11'!$AC$5:$AH$5</c:f>
              <c:numCache/>
            </c:numRef>
          </c:val>
        </c:ser>
        <c:ser>
          <c:idx val="1"/>
          <c:order val="1"/>
          <c:tx>
            <c:strRef>
              <c:f>'Table 11'!$AB$6</c:f>
              <c:strCache>
                <c:ptCount val="1"/>
                <c:pt idx="0">
                  <c:v>FAF Electric</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 11'!$AC$4:$AH$4</c:f>
              <c:numCache/>
            </c:numRef>
          </c:cat>
          <c:val>
            <c:numRef>
              <c:f>'Table 11'!$AC$6:$AH$6</c:f>
              <c:numCache/>
            </c:numRef>
          </c:val>
        </c:ser>
        <c:ser>
          <c:idx val="2"/>
          <c:order val="2"/>
          <c:tx>
            <c:strRef>
              <c:f>'Table 11'!$AB$7</c:f>
              <c:strCache>
                <c:ptCount val="1"/>
                <c:pt idx="0">
                  <c:v>ASHP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11'!$AC$4:$AH$4</c:f>
              <c:numCache/>
            </c:numRef>
          </c:cat>
          <c:val>
            <c:numRef>
              <c:f>'Table 11'!$AC$7:$AH$7</c:f>
              <c:numCache/>
            </c:numRef>
          </c:val>
        </c:ser>
        <c:ser>
          <c:idx val="3"/>
          <c:order val="3"/>
          <c:tx>
            <c:strRef>
              <c:f>'Table 11'!$AB$8</c:f>
              <c:strCache>
                <c:ptCount val="1"/>
                <c:pt idx="0">
                  <c:v>FAF Gas/Other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11'!$AC$4:$AH$4</c:f>
              <c:numCache/>
            </c:numRef>
          </c:cat>
          <c:val>
            <c:numRef>
              <c:f>'Table 11'!$AC$8:$AH$8</c:f>
              <c:numCache/>
            </c:numRef>
          </c:val>
        </c:ser>
        <c:ser>
          <c:idx val="4"/>
          <c:order val="4"/>
          <c:tx>
            <c:strRef>
              <c:f>'Table 11'!$AB$9</c:f>
              <c:strCache>
                <c:ptCount val="1"/>
                <c:pt idx="0">
                  <c:v>DHP</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Lbls>
            <c:numFmt formatCode="General" sourceLinked="1"/>
            <c:showLegendKey val="0"/>
            <c:showVal val="0"/>
            <c:showBubbleSize val="0"/>
            <c:showCatName val="0"/>
            <c:showSerName val="0"/>
            <c:showPercent val="0"/>
          </c:dLbls>
          <c:cat>
            <c:numRef>
              <c:f>'Table 11'!$AC$4:$AH$4</c:f>
              <c:numCache/>
            </c:numRef>
          </c:cat>
          <c:val>
            <c:numRef>
              <c:f>'Table 11'!$AC$9:$AH$9</c:f>
              <c:numCache/>
            </c:numRef>
          </c:val>
        </c:ser>
        <c:ser>
          <c:idx val="5"/>
          <c:order val="5"/>
          <c:tx>
            <c:strRef>
              <c:f>'Table 11'!$AB$10</c:f>
              <c:strCache>
                <c:ptCount val="1"/>
                <c:pt idx="0">
                  <c:v>Other</c:v>
                </c:pt>
              </c:strCache>
            </c:strRef>
          </c:tx>
          <c:spPr>
            <a:solidFill>
              <a:schemeClr val="accent5">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'Table 11'!$AC$4:$AH$4</c:f>
              <c:numCache/>
            </c:numRef>
          </c:cat>
          <c:val>
            <c:numRef>
              <c:f>'Table 11'!$AC$10:$AH$10</c:f>
              <c:numCache/>
            </c:numRef>
          </c:val>
        </c:ser>
        <c:overlap val="100"/>
        <c:gapWidth val="80"/>
        <c:axId val="39084064"/>
        <c:axId val="16212257"/>
      </c:barChart>
      <c:catAx>
        <c:axId val="39084064"/>
        <c:scaling>
          <c:orientation val="minMax"/>
        </c:scaling>
        <c:axPos val="b"/>
        <c:title>
          <c:tx>
            <c:rich>
              <a:bodyPr vert="horz" rot="0" anchor="ctr"/>
              <a:lstStyle/>
              <a:p>
                <a:pPr algn="ctr">
                  <a:defRPr/>
                </a:pPr>
                <a:r>
                  <a:rPr lang="en-US" cap="none"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16212257"/>
        <c:crosses val="autoZero"/>
        <c:auto val="1"/>
        <c:lblOffset val="100"/>
        <c:noMultiLvlLbl val="0"/>
      </c:catAx>
      <c:valAx>
        <c:axId val="16212257"/>
        <c:scaling>
          <c:orientation val="minMax"/>
        </c:scaling>
        <c:axPos val="l"/>
        <c:title>
          <c:tx>
            <c:rich>
              <a:bodyPr vert="horz" rot="-5400000" anchor="ctr"/>
              <a:lstStyle/>
              <a:p>
                <a:pPr algn="ctr">
                  <a:defRPr/>
                </a:pPr>
                <a:r>
                  <a:rPr lang="en-US" cap="none" u="none" baseline="0">
                    <a:solidFill>
                      <a:schemeClr val="tx1"/>
                    </a:solidFill>
                    <a:latin typeface="Arial"/>
                    <a:ea typeface="Arial"/>
                    <a:cs typeface="Arial"/>
                  </a:rPr>
                  <a:t>Thousand s of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39084064"/>
        <c:crosses val="autoZero"/>
        <c:crossBetween val="between"/>
        <c:dispUnits/>
      </c:valAx>
    </c:plotArea>
    <c:legend>
      <c:legendPos val="b"/>
      <c:layout>
        <c:manualLayout>
          <c:xMode val="edge"/>
          <c:yMode val="edge"/>
          <c:x val="0.097"/>
          <c:y val="0.79725"/>
          <c:w val="0.8545"/>
          <c:h val="0.1155"/>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4925"/>
          <c:y val="0.0365"/>
          <c:w val="0.81925"/>
          <c:h val="0.749"/>
        </c:manualLayout>
      </c:layout>
      <c:barChart>
        <c:barDir val="col"/>
        <c:grouping val="stacked"/>
        <c:varyColors val="0"/>
        <c:ser>
          <c:idx val="0"/>
          <c:order val="0"/>
          <c:tx>
            <c:strRef>
              <c:f>'Table 12'!$AA$7</c:f>
              <c:strCache>
                <c:ptCount val="1"/>
                <c:pt idx="0">
                  <c:v>CAC</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Lbls>
            <c:numFmt formatCode="General" sourceLinked="1"/>
            <c:showLegendKey val="0"/>
            <c:showVal val="0"/>
            <c:showBubbleSize val="0"/>
            <c:showCatName val="0"/>
            <c:showSerName val="0"/>
            <c:showPercent val="0"/>
          </c:dLbls>
          <c:cat>
            <c:numRef>
              <c:f>'Table 12'!$AB$6:$AG$6</c:f>
              <c:numCache/>
            </c:numRef>
          </c:cat>
          <c:val>
            <c:numRef>
              <c:f>'Table 12'!$AB$7:$AG$7</c:f>
              <c:numCache/>
            </c:numRef>
          </c:val>
        </c:ser>
        <c:ser>
          <c:idx val="1"/>
          <c:order val="1"/>
          <c:tx>
            <c:strRef>
              <c:f>'Table 12'!$AA$8</c:f>
              <c:strCache>
                <c:ptCount val="1"/>
                <c:pt idx="0">
                  <c:v>ASHP</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Lbls>
            <c:numFmt formatCode="General" sourceLinked="1"/>
            <c:showLegendKey val="0"/>
            <c:showVal val="0"/>
            <c:showBubbleSize val="0"/>
            <c:showCatName val="0"/>
            <c:showSerName val="0"/>
            <c:showPercent val="0"/>
          </c:dLbls>
          <c:cat>
            <c:numRef>
              <c:f>'Table 12'!$AB$6:$AG$6</c:f>
              <c:numCache/>
            </c:numRef>
          </c:cat>
          <c:val>
            <c:numRef>
              <c:f>'Table 12'!$AB$8:$AG$8</c:f>
              <c:numCache/>
            </c:numRef>
          </c:val>
        </c:ser>
        <c:ser>
          <c:idx val="2"/>
          <c:order val="2"/>
          <c:tx>
            <c:strRef>
              <c:f>'Table 12'!$AA$9</c:f>
              <c:strCache>
                <c:ptCount val="1"/>
                <c:pt idx="0">
                  <c:v>DHP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Lbls>
            <c:numFmt formatCode="General" sourceLinked="1"/>
            <c:showLegendKey val="0"/>
            <c:showVal val="0"/>
            <c:showBubbleSize val="0"/>
            <c:showCatName val="0"/>
            <c:showSerName val="0"/>
            <c:showPercent val="0"/>
          </c:dLbls>
          <c:cat>
            <c:numRef>
              <c:f>'Table 12'!$AB$6:$AG$6</c:f>
              <c:numCache/>
            </c:numRef>
          </c:cat>
          <c:val>
            <c:numRef>
              <c:f>'Table 12'!$AB$9:$AG$9</c:f>
              <c:numCache/>
            </c:numRef>
          </c:val>
        </c:ser>
        <c:ser>
          <c:idx val="3"/>
          <c:order val="3"/>
          <c:tx>
            <c:strRef>
              <c:f>'Table 12'!$AA$10</c:f>
              <c:strCache>
                <c:ptCount val="1"/>
                <c:pt idx="0">
                  <c:v>RAC/PTAC/PTHP</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Lbls>
            <c:numFmt formatCode="General" sourceLinked="1"/>
            <c:showLegendKey val="0"/>
            <c:showVal val="0"/>
            <c:showBubbleSize val="0"/>
            <c:showCatName val="0"/>
            <c:showSerName val="0"/>
            <c:showPercent val="0"/>
          </c:dLbls>
          <c:cat>
            <c:numRef>
              <c:f>'Table 12'!$AB$6:$AG$6</c:f>
              <c:numCache/>
            </c:numRef>
          </c:cat>
          <c:val>
            <c:numRef>
              <c:f>'Table 12'!$AB$10:$AG$10</c:f>
              <c:numCache/>
            </c:numRef>
          </c:val>
        </c:ser>
        <c:ser>
          <c:idx val="4"/>
          <c:order val="4"/>
          <c:tx>
            <c:strRef>
              <c:f>'Table 12'!$AA$11</c:f>
              <c:strCache>
                <c:ptCount val="1"/>
                <c:pt idx="0">
                  <c:v>Other</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Lbls>
            <c:numFmt formatCode="General" sourceLinked="1"/>
            <c:showLegendKey val="0"/>
            <c:showVal val="0"/>
            <c:showBubbleSize val="0"/>
            <c:showCatName val="0"/>
            <c:showSerName val="0"/>
            <c:showPercent val="0"/>
          </c:dLbls>
          <c:cat>
            <c:numRef>
              <c:f>'Table 12'!$AB$6:$AG$6</c:f>
              <c:numCache/>
            </c:numRef>
          </c:cat>
          <c:val>
            <c:numRef>
              <c:f>'Table 12'!$AB$11:$AG$11</c:f>
              <c:numCache/>
            </c:numRef>
          </c:val>
        </c:ser>
        <c:overlap val="100"/>
        <c:gapWidth val="80"/>
        <c:axId val="11692586"/>
        <c:axId val="38124411"/>
      </c:barChart>
      <c:catAx>
        <c:axId val="11692586"/>
        <c:scaling>
          <c:orientation val="minMax"/>
        </c:scaling>
        <c:axPos val="b"/>
        <c:title>
          <c:tx>
            <c:rich>
              <a:bodyPr vert="horz" rot="0" anchor="ctr"/>
              <a:lstStyle/>
              <a:p>
                <a:pPr algn="ctr">
                  <a:defRPr/>
                </a:pPr>
                <a:r>
                  <a:rPr lang="en-US" cap="none"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38124411"/>
        <c:crosses val="autoZero"/>
        <c:auto val="1"/>
        <c:lblOffset val="100"/>
        <c:noMultiLvlLbl val="0"/>
      </c:catAx>
      <c:valAx>
        <c:axId val="38124411"/>
        <c:scaling>
          <c:orientation val="minMax"/>
        </c:scaling>
        <c:axPos val="l"/>
        <c:title>
          <c:tx>
            <c:rich>
              <a:bodyPr vert="horz" rot="-5400000" anchor="ctr"/>
              <a:lstStyle/>
              <a:p>
                <a:pPr algn="ctr">
                  <a:defRPr/>
                </a:pPr>
                <a:r>
                  <a:rPr lang="en-US" cap="none" u="none" baseline="0">
                    <a:solidFill>
                      <a:schemeClr val="tx1"/>
                    </a:solidFill>
                    <a:latin typeface="Arial"/>
                    <a:ea typeface="Arial"/>
                    <a:cs typeface="Arial"/>
                  </a:rPr>
                  <a:t>Thousands</a:t>
                </a:r>
                <a:r>
                  <a:rPr lang="en-US" cap="none" u="none" baseline="0">
                    <a:solidFill>
                      <a:schemeClr val="tx1"/>
                    </a:solidFill>
                    <a:latin typeface="Arial"/>
                    <a:ea typeface="Arial"/>
                    <a:cs typeface="Arial"/>
                  </a:rPr>
                  <a:t> of</a:t>
                </a:r>
                <a:r>
                  <a:rPr lang="en-US" cap="none" u="none" baseline="0">
                    <a:solidFill>
                      <a:schemeClr val="tx1"/>
                    </a:solidFill>
                    <a:latin typeface="Arial"/>
                    <a:ea typeface="Arial"/>
                    <a:cs typeface="Arial"/>
                  </a:rPr>
                  <a:t>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11692586"/>
        <c:crosses val="autoZero"/>
        <c:crossBetween val="between"/>
        <c:dispUnits/>
      </c:valAx>
    </c:plotArea>
    <c:legend>
      <c:legendPos val="b"/>
      <c:layout>
        <c:manualLayout>
          <c:xMode val="edge"/>
          <c:yMode val="edge"/>
          <c:x val="0.0725"/>
          <c:y val="0.90075"/>
          <c:w val="0.9"/>
          <c:h val="0.05675"/>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05"/>
          <c:y val="0.038"/>
          <c:w val="0.83875"/>
          <c:h val="0.684"/>
        </c:manualLayout>
      </c:layout>
      <c:barChart>
        <c:barDir val="col"/>
        <c:grouping val="stacked"/>
        <c:varyColors val="0"/>
        <c:ser>
          <c:idx val="0"/>
          <c:order val="0"/>
          <c:tx>
            <c:strRef>
              <c:f>'Savings Summary'!$C$24</c:f>
              <c:strCache>
                <c:ptCount val="1"/>
                <c:pt idx="0">
                  <c:v>Single Family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Summary'!$E$24:$J$24</c:f>
              <c:numCache/>
            </c:numRef>
          </c:val>
        </c:ser>
        <c:ser>
          <c:idx val="1"/>
          <c:order val="1"/>
          <c:tx>
            <c:strRef>
              <c:f>'Savings Summary'!$C$27</c:f>
              <c:strCache>
                <c:ptCount val="1"/>
                <c:pt idx="0">
                  <c:v>Multifamily</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Summary'!$E$27:$J$27</c:f>
              <c:numCache/>
            </c:numRef>
          </c:val>
        </c:ser>
        <c:ser>
          <c:idx val="2"/>
          <c:order val="2"/>
          <c:tx>
            <c:strRef>
              <c:f>'Savings Summary'!$C$30</c:f>
              <c:strCache>
                <c:ptCount val="1"/>
                <c:pt idx="0">
                  <c:v>Manufactured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Summary'!$E$30:$J$30</c:f>
              <c:numCache/>
            </c:numRef>
          </c:val>
        </c:ser>
        <c:overlap val="100"/>
        <c:gapWidth val="80"/>
        <c:axId val="7575380"/>
        <c:axId val="1069557"/>
      </c:barChart>
      <c:catAx>
        <c:axId val="7575380"/>
        <c:scaling>
          <c:orientation val="minMax"/>
        </c:scaling>
        <c:axPos val="b"/>
        <c:title>
          <c:tx>
            <c:rich>
              <a:bodyPr vert="horz" rot="0" anchor="ctr"/>
              <a:lstStyle/>
              <a:p>
                <a:pPr algn="ctr">
                  <a:defRPr/>
                </a:pPr>
                <a:r>
                  <a:rPr lang="en-US" cap="none" sz="1000" b="1"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low"/>
        <c:spPr>
          <a:noFill/>
          <a:ln w="9525" cap="flat" cmpd="sng">
            <a:solidFill>
              <a:schemeClr val="tx1">
                <a:lumMod val="15000"/>
                <a:lumOff val="85000"/>
              </a:schemeClr>
            </a:solidFill>
            <a:round/>
          </a:ln>
        </c:spPr>
        <c:crossAx val="1069557"/>
        <c:crosses val="autoZero"/>
        <c:auto val="1"/>
        <c:lblOffset val="100"/>
        <c:noMultiLvlLbl val="0"/>
      </c:catAx>
      <c:valAx>
        <c:axId val="1069557"/>
        <c:scaling>
          <c:orientation val="minMax"/>
        </c:scaling>
        <c:axPos val="l"/>
        <c:title>
          <c:tx>
            <c:rich>
              <a:bodyPr vert="horz" rot="-5400000" anchor="ctr"/>
              <a:lstStyle/>
              <a:p>
                <a:pPr algn="ctr">
                  <a:defRPr/>
                </a:pPr>
                <a:r>
                  <a:rPr lang="en-US" cap="none" sz="1000" b="1" i="0" u="none" baseline="0">
                    <a:solidFill>
                      <a:schemeClr val="tx1"/>
                    </a:solidFill>
                    <a:latin typeface="Arial"/>
                    <a:ea typeface="Arial"/>
                    <a:cs typeface="Arial"/>
                  </a:rPr>
                  <a:t>Savings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7575380"/>
        <c:crosses val="autoZero"/>
        <c:crossBetween val="between"/>
        <c:dispUnits/>
      </c:valAx>
    </c:plotArea>
    <c:legend>
      <c:legendPos val="b"/>
      <c:layout>
        <c:manualLayout>
          <c:xMode val="edge"/>
          <c:yMode val="edge"/>
          <c:x val="0.20625"/>
          <c:y val="0.8475"/>
          <c:w val="0.666"/>
          <c:h val="0.059"/>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975"/>
          <c:y val="0.04325"/>
          <c:w val="0.83975"/>
          <c:h val="0.6625"/>
        </c:manualLayout>
      </c:layout>
      <c:barChart>
        <c:barDir val="col"/>
        <c:grouping val="stacked"/>
        <c:varyColors val="0"/>
        <c:ser>
          <c:idx val="0"/>
          <c:order val="0"/>
          <c:tx>
            <c:strRef>
              <c:f>'Savings Summary'!$C$24</c:f>
              <c:strCache>
                <c:ptCount val="1"/>
                <c:pt idx="0">
                  <c:v>Single Family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Summary'!$E$26:$J$26</c:f>
              <c:numCache/>
            </c:numRef>
          </c:val>
        </c:ser>
        <c:ser>
          <c:idx val="1"/>
          <c:order val="1"/>
          <c:tx>
            <c:strRef>
              <c:f>'Savings Summary'!$C$27</c:f>
              <c:strCache>
                <c:ptCount val="1"/>
                <c:pt idx="0">
                  <c:v>Multifamily</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Summary'!$E$29:$J$29</c:f>
              <c:numCache/>
            </c:numRef>
          </c:val>
        </c:ser>
        <c:ser>
          <c:idx val="2"/>
          <c:order val="2"/>
          <c:tx>
            <c:strRef>
              <c:f>'Savings Summary'!$C$30</c:f>
              <c:strCache>
                <c:ptCount val="1"/>
                <c:pt idx="0">
                  <c:v>Manufactured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Summary'!$E$32:$J$32</c:f>
              <c:numCache/>
            </c:numRef>
          </c:val>
        </c:ser>
        <c:overlap val="100"/>
        <c:gapWidth val="80"/>
        <c:axId val="9626014"/>
        <c:axId val="19525263"/>
      </c:barChart>
      <c:catAx>
        <c:axId val="9626014"/>
        <c:scaling>
          <c:orientation val="minMax"/>
        </c:scaling>
        <c:axPos val="b"/>
        <c:title>
          <c:tx>
            <c:rich>
              <a:bodyPr vert="horz" rot="0" anchor="ctr"/>
              <a:lstStyle/>
              <a:p>
                <a:pPr algn="ctr">
                  <a:defRPr/>
                </a:pPr>
                <a:r>
                  <a:rPr lang="en-US" cap="none" sz="1000" b="1"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low"/>
        <c:spPr>
          <a:noFill/>
          <a:ln w="9525" cap="flat" cmpd="sng">
            <a:solidFill>
              <a:schemeClr val="tx1">
                <a:lumMod val="15000"/>
                <a:lumOff val="85000"/>
              </a:schemeClr>
            </a:solidFill>
            <a:round/>
          </a:ln>
        </c:spPr>
        <c:crossAx val="19525263"/>
        <c:crosses val="autoZero"/>
        <c:auto val="1"/>
        <c:lblOffset val="100"/>
        <c:noMultiLvlLbl val="0"/>
      </c:catAx>
      <c:valAx>
        <c:axId val="19525263"/>
        <c:scaling>
          <c:orientation val="minMax"/>
          <c:max val="35"/>
        </c:scaling>
        <c:axPos val="l"/>
        <c:title>
          <c:tx>
            <c:rich>
              <a:bodyPr vert="horz" rot="-5400000" anchor="ctr"/>
              <a:lstStyle/>
              <a:p>
                <a:pPr algn="ctr">
                  <a:defRPr/>
                </a:pPr>
                <a:r>
                  <a:rPr lang="en-US" cap="none" sz="1000" b="1" i="0" u="none" baseline="0">
                    <a:solidFill>
                      <a:schemeClr val="tx1"/>
                    </a:solidFill>
                    <a:latin typeface="Arial"/>
                    <a:ea typeface="Arial"/>
                    <a:cs typeface="Arial"/>
                  </a:rPr>
                  <a:t>Savings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9626014"/>
        <c:crosses val="autoZero"/>
        <c:crossBetween val="between"/>
        <c:dispUnits/>
      </c:valAx>
    </c:plotArea>
    <c:legend>
      <c:legendPos val="b"/>
      <c:layout>
        <c:manualLayout>
          <c:xMode val="edge"/>
          <c:yMode val="edge"/>
          <c:x val="0.2275"/>
          <c:y val="0.8425"/>
          <c:w val="0.66175"/>
          <c:h val="0.061"/>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3'!$AN$7</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3'!$AO$6:$AU$6</c:f>
              <c:numCache/>
            </c:numRef>
          </c:cat>
          <c:val>
            <c:numRef>
              <c:f>'Table 3'!$AO$7:$AU$7</c:f>
              <c:numCache/>
            </c:numRef>
          </c:val>
          <c:smooth val="0"/>
        </c:ser>
        <c:ser>
          <c:idx val="1"/>
          <c:order val="1"/>
          <c:tx>
            <c:strRef>
              <c:f>'Table 3'!$AN$8</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3'!$AO$6:$AU$6</c:f>
              <c:numCache/>
            </c:numRef>
          </c:cat>
          <c:val>
            <c:numRef>
              <c:f>'Table 3'!$AO$8:$AU$8</c:f>
              <c:numCache/>
            </c:numRef>
          </c:val>
          <c:smooth val="0"/>
        </c:ser>
        <c:axId val="24632244"/>
        <c:axId val="20363605"/>
      </c:lineChart>
      <c:catAx>
        <c:axId val="24632244"/>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20363605"/>
        <c:crosses val="autoZero"/>
        <c:auto val="1"/>
        <c:lblOffset val="100"/>
        <c:noMultiLvlLbl val="0"/>
      </c:catAx>
      <c:valAx>
        <c:axId val="20363605"/>
        <c:scaling>
          <c:orientation val="minMax"/>
          <c:min val="0"/>
        </c:scaling>
        <c:axPos val="l"/>
        <c:title>
          <c:tx>
            <c:rich>
              <a:bodyPr vert="horz" rot="-5400000" anchor="ctr"/>
              <a:lstStyle/>
              <a:p>
                <a:pPr algn="ctr">
                  <a:defRPr/>
                </a:pPr>
                <a:r>
                  <a:rPr lang="en-US" cap="none"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crossAx val="24632244"/>
        <c:crosses val="autoZero"/>
        <c:crossBetween val="between"/>
        <c:dispUnits/>
      </c:valAx>
    </c:plotArea>
    <c:legend>
      <c:legendPos val="b"/>
      <c:layout/>
      <c:overlay val="0"/>
      <c:spPr>
        <a:noFill/>
        <a:ln>
          <a:noFill/>
        </a:ln>
      </c:sp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975"/>
          <c:y val="0.04"/>
          <c:w val="0.83975"/>
          <c:h val="0.6565"/>
        </c:manualLayout>
      </c:layout>
      <c:barChart>
        <c:barDir val="col"/>
        <c:grouping val="stacked"/>
        <c:varyColors val="0"/>
        <c:ser>
          <c:idx val="0"/>
          <c:order val="0"/>
          <c:tx>
            <c:strRef>
              <c:f>'Savings Summary'!$C$45</c:f>
              <c:strCache>
                <c:ptCount val="1"/>
                <c:pt idx="0">
                  <c:v>Heating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Summary'!$E$45:$J$45</c:f>
              <c:numCache/>
            </c:numRef>
          </c:val>
        </c:ser>
        <c:ser>
          <c:idx val="1"/>
          <c:order val="1"/>
          <c:tx>
            <c:strRef>
              <c:f>'Savings Summary'!$C$48</c:f>
              <c:strCache>
                <c:ptCount val="1"/>
                <c:pt idx="0">
                  <c:v>Cooling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Summary'!$E$48:$J$48</c:f>
              <c:numCache/>
            </c:numRef>
          </c:val>
        </c:ser>
        <c:overlap val="100"/>
        <c:gapWidth val="80"/>
        <c:axId val="41509640"/>
        <c:axId val="38042441"/>
      </c:barChart>
      <c:catAx>
        <c:axId val="41509640"/>
        <c:scaling>
          <c:orientation val="minMax"/>
        </c:scaling>
        <c:axPos val="b"/>
        <c:title>
          <c:tx>
            <c:rich>
              <a:bodyPr vert="horz" rot="0" anchor="ctr"/>
              <a:lstStyle/>
              <a:p>
                <a:pPr algn="ctr">
                  <a:defRPr/>
                </a:pPr>
                <a:r>
                  <a:rPr lang="en-US" cap="none"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38042441"/>
        <c:crosses val="autoZero"/>
        <c:auto val="1"/>
        <c:lblOffset val="100"/>
        <c:noMultiLvlLbl val="0"/>
      </c:catAx>
      <c:valAx>
        <c:axId val="38042441"/>
        <c:scaling>
          <c:orientation val="minMax"/>
        </c:scaling>
        <c:axPos val="l"/>
        <c:title>
          <c:tx>
            <c:rich>
              <a:bodyPr vert="horz" rot="-5400000" anchor="ctr"/>
              <a:lstStyle/>
              <a:p>
                <a:pPr algn="ctr">
                  <a:defRPr/>
                </a:pPr>
                <a:r>
                  <a:rPr lang="en-US" cap="none" u="none" baseline="0">
                    <a:solidFill>
                      <a:schemeClr val="tx1"/>
                    </a:solidFill>
                    <a:latin typeface="Arial"/>
                    <a:ea typeface="Arial"/>
                    <a:cs typeface="Arial"/>
                  </a:rPr>
                  <a:t>Savings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41509640"/>
        <c:crosses val="autoZero"/>
        <c:crossBetween val="between"/>
        <c:dispUnits/>
      </c:valAx>
    </c:plotArea>
    <c:legend>
      <c:legendPos val="b"/>
      <c:layout>
        <c:manualLayout>
          <c:xMode val="edge"/>
          <c:yMode val="edge"/>
          <c:x val="0.38025"/>
          <c:y val="0.83225"/>
          <c:w val="0.295"/>
          <c:h val="0.06225"/>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975"/>
          <c:y val="0.04"/>
          <c:w val="0.83975"/>
          <c:h val="0.642"/>
        </c:manualLayout>
      </c:layout>
      <c:barChart>
        <c:barDir val="col"/>
        <c:grouping val="stacked"/>
        <c:varyColors val="0"/>
        <c:ser>
          <c:idx val="0"/>
          <c:order val="0"/>
          <c:tx>
            <c:strRef>
              <c:f>'Savings Summary'!$C$47</c:f>
              <c:strCache>
                <c:ptCount val="1"/>
                <c:pt idx="0">
                  <c:v>Heating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Summary'!$E$47:$J$47</c:f>
              <c:numCache/>
            </c:numRef>
          </c:val>
        </c:ser>
        <c:ser>
          <c:idx val="1"/>
          <c:order val="1"/>
          <c:tx>
            <c:strRef>
              <c:f>'Savings Summary'!$C$50</c:f>
              <c:strCache>
                <c:ptCount val="1"/>
                <c:pt idx="0">
                  <c:v>Cooling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Lbls>
            <c:numFmt formatCode="General" sourceLinked="1"/>
            <c:showLegendKey val="0"/>
            <c:showVal val="0"/>
            <c:showBubbleSize val="0"/>
            <c:showCatName val="0"/>
            <c:showSerName val="0"/>
            <c:showPercent val="0"/>
          </c:dLbls>
          <c:cat>
            <c:numRef>
              <c:f>'Savings Summary'!$E$23:$J$23</c:f>
              <c:numCache/>
            </c:numRef>
          </c:cat>
          <c:val>
            <c:numRef>
              <c:f>'Savings Summary'!$E$50:$J$50</c:f>
              <c:numCache/>
            </c:numRef>
          </c:val>
        </c:ser>
        <c:overlap val="100"/>
        <c:gapWidth val="80"/>
        <c:axId val="6837650"/>
        <c:axId val="61538851"/>
      </c:barChart>
      <c:catAx>
        <c:axId val="6837650"/>
        <c:scaling>
          <c:orientation val="minMax"/>
        </c:scaling>
        <c:axPos val="b"/>
        <c:title>
          <c:tx>
            <c:rich>
              <a:bodyPr vert="horz" rot="0" anchor="ctr"/>
              <a:lstStyle/>
              <a:p>
                <a:pPr algn="ctr">
                  <a:defRPr/>
                </a:pPr>
                <a:r>
                  <a:rPr lang="en-US" cap="none" sz="1000" b="1"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none"/>
        <c:minorTickMark val="none"/>
        <c:tickLblPos val="low"/>
        <c:spPr>
          <a:noFill/>
          <a:ln w="9525" cap="flat" cmpd="sng">
            <a:solidFill>
              <a:schemeClr val="tx1">
                <a:lumMod val="15000"/>
                <a:lumOff val="85000"/>
              </a:schemeClr>
            </a:solidFill>
            <a:round/>
          </a:ln>
        </c:spPr>
        <c:crossAx val="61538851"/>
        <c:crosses val="autoZero"/>
        <c:auto val="1"/>
        <c:lblOffset val="100"/>
        <c:noMultiLvlLbl val="0"/>
      </c:catAx>
      <c:valAx>
        <c:axId val="61538851"/>
        <c:scaling>
          <c:orientation val="minMax"/>
          <c:max val="35"/>
        </c:scaling>
        <c:axPos val="l"/>
        <c:title>
          <c:tx>
            <c:rich>
              <a:bodyPr vert="horz" rot="-5400000" anchor="ctr"/>
              <a:lstStyle/>
              <a:p>
                <a:pPr algn="ctr">
                  <a:defRPr/>
                </a:pPr>
                <a:r>
                  <a:rPr lang="en-US" cap="none" sz="1000" b="1" i="0" u="none" baseline="0">
                    <a:solidFill>
                      <a:schemeClr val="tx1"/>
                    </a:solidFill>
                    <a:latin typeface="Arial"/>
                    <a:ea typeface="Arial"/>
                    <a:cs typeface="Arial"/>
                  </a:rPr>
                  <a:t>Savings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6837650"/>
        <c:crosses val="autoZero"/>
        <c:crossBetween val="between"/>
        <c:dispUnits/>
      </c:valAx>
    </c:plotArea>
    <c:legend>
      <c:legendPos val="b"/>
      <c:layout>
        <c:manualLayout>
          <c:xMode val="edge"/>
          <c:yMode val="edge"/>
          <c:x val="0.397"/>
          <c:y val="0.814"/>
          <c:w val="0.295"/>
          <c:h val="0.06225"/>
        </c:manualLayout>
      </c:layout>
      <c:overlay val="0"/>
      <c:spPr>
        <a:noFill/>
        <a:ln>
          <a:noFill/>
        </a:ln>
      </c:spPr>
    </c:legend>
    <c:plotVisOnly val="1"/>
    <c:dispBlanksAs val="gap"/>
    <c:showDLblsOverMax val="0"/>
  </c:chart>
  <c:spPr>
    <a:ln>
      <a:noFill/>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2"/>
          <c:y val="0.05575"/>
          <c:w val="0.7215"/>
          <c:h val="0.67"/>
        </c:manualLayout>
      </c:layout>
      <c:barChart>
        <c:barDir val="col"/>
        <c:grouping val="stacked"/>
        <c:varyColors val="0"/>
        <c:ser>
          <c:idx val="0"/>
          <c:order val="0"/>
          <c:tx>
            <c:strRef>
              <c:f>'Heating Summary'!$D$8</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Summary'!$E$8:$J$8</c:f>
              <c:numCache/>
            </c:numRef>
          </c:val>
        </c:ser>
        <c:ser>
          <c:idx val="1"/>
          <c:order val="1"/>
          <c:tx>
            <c:strRef>
              <c:f>'Heating Summary'!$D$9</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Summary'!$E$9:$J$9</c:f>
              <c:numCache/>
            </c:numRef>
          </c:val>
        </c:ser>
        <c:ser>
          <c:idx val="2"/>
          <c:order val="2"/>
          <c:tx>
            <c:strRef>
              <c:f>'Heating Summary'!$D$10</c:f>
              <c:strCache>
                <c:ptCount val="1"/>
                <c:pt idx="0">
                  <c:v>eFAF</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Summary'!$E$10:$J$10</c:f>
              <c:numCache/>
            </c:numRef>
          </c:val>
        </c:ser>
        <c:ser>
          <c:idx val="3"/>
          <c:order val="3"/>
          <c:tx>
            <c:strRef>
              <c:f>'Heating Summary'!$D$11</c:f>
              <c:strCache>
                <c:ptCount val="1"/>
                <c:pt idx="0">
                  <c:v>FAF Gas/Other</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Summary'!$E$11:$J$11</c:f>
              <c:numCache/>
            </c:numRef>
          </c:val>
        </c:ser>
        <c:ser>
          <c:idx val="4"/>
          <c:order val="4"/>
          <c:tx>
            <c:strRef>
              <c:f>'Heating Summary'!$D$12</c:f>
              <c:strCache>
                <c:ptCount val="1"/>
                <c:pt idx="0">
                  <c:v>Zonal</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Summary'!$E$12:$J$12</c:f>
              <c:numCache/>
            </c:numRef>
          </c:val>
        </c:ser>
        <c:ser>
          <c:idx val="5"/>
          <c:order val="5"/>
          <c:tx>
            <c:strRef>
              <c:f>'Heating Summary'!$D$13</c:f>
              <c:strCache>
                <c:ptCount val="1"/>
                <c:pt idx="0">
                  <c:v>GSHP</c:v>
                </c:pt>
              </c:strCache>
            </c:strRef>
          </c:tx>
          <c:spPr>
            <a:solidFill>
              <a:schemeClr val="accent6">
                <a:lumMod val="75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Summary'!$E$13:$J$13</c:f>
              <c:numCache/>
            </c:numRef>
          </c:val>
        </c:ser>
        <c:ser>
          <c:idx val="6"/>
          <c:order val="6"/>
          <c:tx>
            <c:strRef>
              <c:f>'Heating Summary'!$D$14</c:f>
              <c:strCache>
                <c:ptCount val="1"/>
                <c:pt idx="0">
                  <c:v>PTHP</c:v>
                </c:pt>
              </c:strCache>
            </c:strRef>
          </c:tx>
          <c:spPr>
            <a:solidFill>
              <a:schemeClr val="accent1">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Summary'!$E$7:$J$7</c:f>
              <c:numCache/>
            </c:numRef>
          </c:cat>
          <c:val>
            <c:numRef>
              <c:f>'Heating Summary'!$E$14:$J$14</c:f>
              <c:numCache/>
            </c:numRef>
          </c:val>
        </c:ser>
        <c:overlap val="100"/>
        <c:axId val="16978748"/>
        <c:axId val="18591005"/>
      </c:barChart>
      <c:catAx>
        <c:axId val="16978748"/>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crossAx val="18591005"/>
        <c:crosses val="autoZero"/>
        <c:auto val="1"/>
        <c:lblOffset val="100"/>
        <c:noMultiLvlLbl val="0"/>
      </c:catAx>
      <c:valAx>
        <c:axId val="18591005"/>
        <c:scaling>
          <c:orientation val="minMax"/>
        </c:scaling>
        <c:axPos val="l"/>
        <c:title>
          <c:tx>
            <c:rich>
              <a:bodyPr vert="horz" rot="-5400000" anchor="ctr"/>
              <a:lstStyle/>
              <a:p>
                <a:pPr algn="ctr">
                  <a:defRPr/>
                </a:pPr>
                <a:r>
                  <a:rPr lang="en-US" cap="none" sz="1000" b="0" i="0" u="none" baseline="0">
                    <a:solidFill>
                      <a:schemeClr val="tx1"/>
                    </a:solidFill>
                    <a:latin typeface="Arial"/>
                    <a:ea typeface="Arial"/>
                    <a:cs typeface="Arial"/>
                  </a:rPr>
                  <a:t>#of Dwelling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16978748"/>
        <c:crosses val="autoZero"/>
        <c:crossBetween val="between"/>
        <c:dispUnits/>
      </c:valAx>
      <c:spPr>
        <a:noFill/>
        <a:ln>
          <a:noFill/>
        </a:ln>
      </c:spPr>
    </c:plotArea>
    <c:legend>
      <c:legendPos val="b"/>
      <c:layout>
        <c:manualLayout>
          <c:xMode val="edge"/>
          <c:yMode val="edge"/>
          <c:x val="0.05"/>
          <c:y val="0.85425"/>
          <c:w val="0.83225"/>
          <c:h val="0.061"/>
        </c:manualLayout>
      </c:layout>
      <c:overlay val="0"/>
      <c:spPr>
        <a:noFill/>
        <a:ln>
          <a:noFill/>
        </a:ln>
      </c:spPr>
    </c:legend>
    <c:plotVisOnly val="1"/>
    <c:dispBlanksAs val="zero"/>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2"/>
          <c:y val="0.0385"/>
          <c:w val="0.75375"/>
          <c:h val="0.67325"/>
        </c:manualLayout>
      </c:layout>
      <c:barChart>
        <c:barDir val="col"/>
        <c:grouping val="stacked"/>
        <c:varyColors val="0"/>
        <c:ser>
          <c:idx val="1"/>
          <c:order val="0"/>
          <c:tx>
            <c:strRef>
              <c:f>'Heating Summary'!$D$40</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Summary'!$E$40:$K$40</c:f>
              <c:numCache/>
            </c:numRef>
          </c:val>
        </c:ser>
        <c:ser>
          <c:idx val="2"/>
          <c:order val="1"/>
          <c:tx>
            <c:strRef>
              <c:f>'Heating Summary'!$D$41</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Summary'!$E$41:$K$41</c:f>
              <c:numCache/>
            </c:numRef>
          </c:val>
        </c:ser>
        <c:ser>
          <c:idx val="3"/>
          <c:order val="2"/>
          <c:tx>
            <c:strRef>
              <c:f>'Heating Summary'!$D$42</c:f>
              <c:strCache>
                <c:ptCount val="1"/>
                <c:pt idx="0">
                  <c:v>eFAF</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Summary'!$E$42:$K$42</c:f>
              <c:numCache/>
            </c:numRef>
          </c:val>
        </c:ser>
        <c:ser>
          <c:idx val="4"/>
          <c:order val="3"/>
          <c:tx>
            <c:strRef>
              <c:f>'Heating Summary'!$D$43</c:f>
              <c:strCache>
                <c:ptCount val="1"/>
                <c:pt idx="0">
                  <c:v>FAF Gas/Other</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Summary'!$E$43:$K$43</c:f>
              <c:numCache/>
            </c:numRef>
          </c:val>
        </c:ser>
        <c:ser>
          <c:idx val="5"/>
          <c:order val="4"/>
          <c:tx>
            <c:strRef>
              <c:f>'Heating Summary'!$D$44</c:f>
              <c:strCache>
                <c:ptCount val="1"/>
                <c:pt idx="0">
                  <c:v>Zonal</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Summary'!$E$44:$K$44</c:f>
              <c:numCache/>
            </c:numRef>
          </c:val>
        </c:ser>
        <c:ser>
          <c:idx val="6"/>
          <c:order val="5"/>
          <c:tx>
            <c:strRef>
              <c:f>'Heating Summary'!$D$45</c:f>
              <c:strCache>
                <c:ptCount val="1"/>
                <c:pt idx="0">
                  <c:v>GSHP</c:v>
                </c:pt>
              </c:strCache>
            </c:strRef>
          </c:tx>
          <c:spPr>
            <a:solidFill>
              <a:schemeClr val="accent5">
                <a:lumMod val="20000"/>
                <a:lumOff val="8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Summary'!$E$45:$K$45</c:f>
              <c:numCache/>
            </c:numRef>
          </c:val>
        </c:ser>
        <c:ser>
          <c:idx val="7"/>
          <c:order val="6"/>
          <c:tx>
            <c:strRef>
              <c:f>'Heating Summary'!$D$46</c:f>
              <c:strCache>
                <c:ptCount val="1"/>
                <c:pt idx="0">
                  <c:v>PTHP</c:v>
                </c:pt>
              </c:strCache>
            </c:strRef>
          </c:tx>
          <c:spPr>
            <a:solidFill>
              <a:schemeClr val="accent1">
                <a:lumMod val="5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Summary'!$E$39:$K$39</c:f>
              <c:numCache/>
            </c:numRef>
          </c:cat>
          <c:val>
            <c:numRef>
              <c:f>'Heating Summary'!$E$46:$K$46</c:f>
              <c:numCache/>
            </c:numRef>
          </c:val>
        </c:ser>
        <c:overlap val="100"/>
        <c:axId val="33101318"/>
        <c:axId val="29476407"/>
      </c:barChart>
      <c:catAx>
        <c:axId val="33101318"/>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crossAx val="29476407"/>
        <c:crosses val="autoZero"/>
        <c:auto val="1"/>
        <c:lblOffset val="100"/>
        <c:noMultiLvlLbl val="0"/>
      </c:catAx>
      <c:valAx>
        <c:axId val="29476407"/>
        <c:scaling>
          <c:orientation val="minMax"/>
          <c:max val="1"/>
        </c:scaling>
        <c:axPos val="l"/>
        <c:title>
          <c:tx>
            <c:rich>
              <a:bodyPr vert="horz" rot="-5400000" anchor="ctr"/>
              <a:lstStyle/>
              <a:p>
                <a:pPr algn="ctr">
                  <a:defRPr/>
                </a:pPr>
                <a:r>
                  <a:rPr lang="en-US" cap="none" sz="1000" b="0" i="0" u="none" baseline="0">
                    <a:solidFill>
                      <a:schemeClr val="tx1"/>
                    </a:solidFill>
                    <a:latin typeface="Arial"/>
                    <a:ea typeface="Arial"/>
                    <a:cs typeface="Arial"/>
                  </a:rPr>
                  <a:t>% of Stock</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33101318"/>
        <c:crosses val="autoZero"/>
        <c:crossBetween val="between"/>
        <c:dispUnits/>
      </c:valAx>
      <c:spPr>
        <a:noFill/>
        <a:ln>
          <a:noFill/>
        </a:ln>
      </c:spPr>
    </c:plotArea>
    <c:legend>
      <c:legendPos val="b"/>
      <c:layout>
        <c:manualLayout>
          <c:xMode val="edge"/>
          <c:yMode val="edge"/>
          <c:x val="0.0665"/>
          <c:y val="0.83675"/>
          <c:w val="0.818"/>
          <c:h val="0.06375"/>
        </c:manualLayout>
      </c:layout>
      <c:overlay val="0"/>
      <c:spPr>
        <a:noFill/>
        <a:ln>
          <a:noFill/>
        </a:ln>
      </c:spPr>
    </c:legend>
    <c:plotVisOnly val="1"/>
    <c:dispBlanksAs val="zero"/>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2"/>
          <c:y val="0.0385"/>
          <c:w val="0.75375"/>
          <c:h val="0.6975"/>
        </c:manualLayout>
      </c:layout>
      <c:barChart>
        <c:barDir val="col"/>
        <c:grouping val="stacked"/>
        <c:varyColors val="0"/>
        <c:ser>
          <c:idx val="1"/>
          <c:order val="0"/>
          <c:tx>
            <c:strRef>
              <c:f>'Heating Summary'!$D$56</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Summary'!$E$56:$K$56</c:f>
              <c:numCache/>
            </c:numRef>
          </c:val>
        </c:ser>
        <c:ser>
          <c:idx val="2"/>
          <c:order val="1"/>
          <c:tx>
            <c:strRef>
              <c:f>'Heating Summary'!$D$57</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Summary'!$E$57:$K$57</c:f>
              <c:numCache/>
            </c:numRef>
          </c:val>
        </c:ser>
        <c:ser>
          <c:idx val="3"/>
          <c:order val="2"/>
          <c:tx>
            <c:strRef>
              <c:f>'Heating Summary'!$D$58</c:f>
              <c:strCache>
                <c:ptCount val="1"/>
                <c:pt idx="0">
                  <c:v>eFAF</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Summary'!$E$58:$K$58</c:f>
              <c:numCache/>
            </c:numRef>
          </c:val>
        </c:ser>
        <c:ser>
          <c:idx val="4"/>
          <c:order val="3"/>
          <c:tx>
            <c:strRef>
              <c:f>'Heating Summary'!$D$59</c:f>
              <c:strCache>
                <c:ptCount val="1"/>
                <c:pt idx="0">
                  <c:v>FAF Gas/Other</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Summary'!$E$59:$K$59</c:f>
              <c:numCache/>
            </c:numRef>
          </c:val>
        </c:ser>
        <c:ser>
          <c:idx val="5"/>
          <c:order val="4"/>
          <c:tx>
            <c:strRef>
              <c:f>'Heating Summary'!$D$60</c:f>
              <c:strCache>
                <c:ptCount val="1"/>
                <c:pt idx="0">
                  <c:v>Zonal</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Summary'!$E$60:$K$60</c:f>
              <c:numCache/>
            </c:numRef>
          </c:val>
        </c:ser>
        <c:ser>
          <c:idx val="6"/>
          <c:order val="5"/>
          <c:tx>
            <c:strRef>
              <c:f>'Heating Summary'!$D$61</c:f>
              <c:strCache>
                <c:ptCount val="1"/>
                <c:pt idx="0">
                  <c:v>GSHP</c:v>
                </c:pt>
              </c:strCache>
            </c:strRef>
          </c:tx>
          <c:spPr>
            <a:solidFill>
              <a:schemeClr val="accent5">
                <a:lumMod val="20000"/>
                <a:lumOff val="8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Summary'!$E$61:$K$61</c:f>
              <c:numCache/>
            </c:numRef>
          </c:val>
        </c:ser>
        <c:ser>
          <c:idx val="7"/>
          <c:order val="6"/>
          <c:tx>
            <c:strRef>
              <c:f>'Heating Summary'!$D$62</c:f>
              <c:strCache>
                <c:ptCount val="1"/>
                <c:pt idx="0">
                  <c:v>PTHP</c:v>
                </c:pt>
              </c:strCache>
            </c:strRef>
          </c:tx>
          <c:spPr>
            <a:solidFill>
              <a:schemeClr val="accent1">
                <a:lumMod val="5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Summary'!$E$55:$K$55</c:f>
              <c:numCache/>
            </c:numRef>
          </c:cat>
          <c:val>
            <c:numRef>
              <c:f>'Heating Summary'!$E$62:$K$62</c:f>
              <c:numCache/>
            </c:numRef>
          </c:val>
        </c:ser>
        <c:overlap val="100"/>
        <c:axId val="63961072"/>
        <c:axId val="38778737"/>
      </c:barChart>
      <c:catAx>
        <c:axId val="63961072"/>
        <c:scaling>
          <c:orientation val="minMax"/>
        </c:scaling>
        <c:axPos val="b"/>
        <c:title>
          <c:tx>
            <c:rich>
              <a:bodyPr vert="horz" rot="0" anchor="ctr"/>
              <a:lstStyle/>
              <a:p>
                <a:pPr algn="ctr">
                  <a:defRPr/>
                </a:pPr>
                <a:r>
                  <a:rPr lang="en-US" cap="none"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crossAx val="38778737"/>
        <c:crosses val="autoZero"/>
        <c:auto val="1"/>
        <c:lblOffset val="100"/>
        <c:noMultiLvlLbl val="0"/>
      </c:catAx>
      <c:valAx>
        <c:axId val="38778737"/>
        <c:scaling>
          <c:orientation val="minMax"/>
          <c:max val="1"/>
        </c:scaling>
        <c:axPos val="l"/>
        <c:title>
          <c:tx>
            <c:rich>
              <a:bodyPr vert="horz" rot="-5400000" anchor="ctr"/>
              <a:lstStyle/>
              <a:p>
                <a:pPr algn="ctr">
                  <a:defRPr/>
                </a:pPr>
                <a:r>
                  <a:rPr lang="en-US" cap="none" u="none" baseline="0">
                    <a:solidFill>
                      <a:schemeClr val="tx1"/>
                    </a:solidFill>
                    <a:latin typeface="Arial"/>
                    <a:ea typeface="Arial"/>
                    <a:cs typeface="Arial"/>
                  </a:rPr>
                  <a:t>% of Stock</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63961072"/>
        <c:crosses val="autoZero"/>
        <c:crossBetween val="between"/>
        <c:dispUnits/>
      </c:valAx>
    </c:plotArea>
    <c:legend>
      <c:legendPos val="b"/>
      <c:layout>
        <c:manualLayout>
          <c:xMode val="edge"/>
          <c:yMode val="edge"/>
          <c:x val="0.086"/>
          <c:y val="0.8645"/>
          <c:w val="0.83175"/>
          <c:h val="0.064"/>
        </c:manualLayout>
      </c:layout>
      <c:overlay val="0"/>
      <c:spPr>
        <a:noFill/>
        <a:ln>
          <a:noFill/>
        </a:ln>
      </c:spPr>
    </c:legend>
    <c:plotVisOnly val="1"/>
    <c:dispBlanksAs val="zero"/>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025"/>
          <c:y val="0.0385"/>
          <c:w val="0.75525"/>
          <c:h val="0.68775"/>
        </c:manualLayout>
      </c:layout>
      <c:barChart>
        <c:barDir val="col"/>
        <c:grouping val="stacked"/>
        <c:varyColors val="0"/>
        <c:ser>
          <c:idx val="0"/>
          <c:order val="0"/>
          <c:tx>
            <c:strRef>
              <c:f>'Heating Summary'!$D$72</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Summary'!$E$72:$K$72</c:f>
              <c:numCache/>
            </c:numRef>
          </c:val>
        </c:ser>
        <c:ser>
          <c:idx val="1"/>
          <c:order val="1"/>
          <c:tx>
            <c:strRef>
              <c:f>'Heating Summary'!$D$73</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Summary'!$E$73:$K$73</c:f>
              <c:numCache/>
            </c:numRef>
          </c:val>
        </c:ser>
        <c:ser>
          <c:idx val="2"/>
          <c:order val="2"/>
          <c:tx>
            <c:strRef>
              <c:f>'Heating Summary'!$D$74</c:f>
              <c:strCache>
                <c:ptCount val="1"/>
                <c:pt idx="0">
                  <c:v>eFAF</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Summary'!$E$74:$K$74</c:f>
              <c:numCache/>
            </c:numRef>
          </c:val>
        </c:ser>
        <c:ser>
          <c:idx val="3"/>
          <c:order val="3"/>
          <c:tx>
            <c:strRef>
              <c:f>'Heating Summary'!$D$75</c:f>
              <c:strCache>
                <c:ptCount val="1"/>
                <c:pt idx="0">
                  <c:v>FAF Gas/Other</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Summary'!$E$75:$K$75</c:f>
              <c:numCache/>
            </c:numRef>
          </c:val>
        </c:ser>
        <c:ser>
          <c:idx val="4"/>
          <c:order val="4"/>
          <c:tx>
            <c:strRef>
              <c:f>'Heating Summary'!$D$76</c:f>
              <c:strCache>
                <c:ptCount val="1"/>
                <c:pt idx="0">
                  <c:v>Zonal</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Summary'!$E$76:$K$76</c:f>
              <c:numCache/>
            </c:numRef>
          </c:val>
        </c:ser>
        <c:ser>
          <c:idx val="5"/>
          <c:order val="5"/>
          <c:tx>
            <c:strRef>
              <c:f>'Heating Summary'!$D$77</c:f>
              <c:strCache>
                <c:ptCount val="1"/>
                <c:pt idx="0">
                  <c:v>GSHP</c:v>
                </c:pt>
              </c:strCache>
            </c:strRef>
          </c:tx>
          <c:spPr>
            <a:solidFill>
              <a:schemeClr val="accent6">
                <a:lumMod val="65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Summary'!$E$77:$K$77</c:f>
              <c:numCache/>
            </c:numRef>
          </c:val>
        </c:ser>
        <c:ser>
          <c:idx val="6"/>
          <c:order val="6"/>
          <c:tx>
            <c:strRef>
              <c:f>'Heating Summary'!$D$78</c:f>
              <c:strCache>
                <c:ptCount val="1"/>
                <c:pt idx="0">
                  <c:v>PTHP</c:v>
                </c:pt>
              </c:strCache>
            </c:strRef>
          </c:tx>
          <c:spPr>
            <a:solidFill>
              <a:schemeClr val="accent1">
                <a:lumMod val="5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Summary'!$E$71:$K$71</c:f>
              <c:numCache/>
            </c:numRef>
          </c:cat>
          <c:val>
            <c:numRef>
              <c:f>'Heating Summary'!$E$78:$K$78</c:f>
              <c:numCache/>
            </c:numRef>
          </c:val>
        </c:ser>
        <c:overlap val="100"/>
        <c:axId val="13464314"/>
        <c:axId val="54069963"/>
      </c:barChart>
      <c:catAx>
        <c:axId val="13464314"/>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crossAx val="54069963"/>
        <c:crosses val="autoZero"/>
        <c:auto val="1"/>
        <c:lblOffset val="100"/>
        <c:noMultiLvlLbl val="0"/>
      </c:catAx>
      <c:valAx>
        <c:axId val="54069963"/>
        <c:scaling>
          <c:orientation val="minMax"/>
          <c:max val="2500"/>
        </c:scaling>
        <c:axPos val="l"/>
        <c:title>
          <c:tx>
            <c:rich>
              <a:bodyPr vert="horz" rot="-5400000" anchor="ctr"/>
              <a:lstStyle/>
              <a:p>
                <a:pPr algn="ctr">
                  <a:defRPr/>
                </a:pPr>
                <a:r>
                  <a:rPr lang="en-US" cap="none" sz="1000" b="0" i="0" u="none" baseline="0">
                    <a:solidFill>
                      <a:schemeClr val="tx1"/>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13464314"/>
        <c:crosses val="autoZero"/>
        <c:crossBetween val="between"/>
        <c:dispUnits/>
      </c:valAx>
      <c:spPr>
        <a:noFill/>
        <a:ln>
          <a:noFill/>
        </a:ln>
      </c:spPr>
    </c:plotArea>
    <c:legend>
      <c:legendPos val="b"/>
      <c:layout>
        <c:manualLayout>
          <c:xMode val="edge"/>
          <c:yMode val="edge"/>
          <c:x val="0.06375"/>
          <c:y val="0.851"/>
          <c:w val="0.83175"/>
          <c:h val="0.0595"/>
        </c:manualLayout>
      </c:layout>
      <c:overlay val="0"/>
      <c:spPr>
        <a:noFill/>
        <a:ln>
          <a:noFill/>
        </a:ln>
      </c:spPr>
    </c:legend>
    <c:plotVisOnly val="1"/>
    <c:dispBlanksAs val="zero"/>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025"/>
          <c:y val="0.0385"/>
          <c:w val="0.75525"/>
          <c:h val="0.684"/>
        </c:manualLayout>
      </c:layout>
      <c:barChart>
        <c:barDir val="col"/>
        <c:grouping val="stacked"/>
        <c:varyColors val="0"/>
        <c:ser>
          <c:idx val="0"/>
          <c:order val="0"/>
          <c:tx>
            <c:strRef>
              <c:f>'Heating Summary'!$D$88</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Summary'!$E$88:$K$88</c:f>
              <c:numCache/>
            </c:numRef>
          </c:val>
        </c:ser>
        <c:ser>
          <c:idx val="1"/>
          <c:order val="1"/>
          <c:tx>
            <c:strRef>
              <c:f>'Heating Summary'!$D$89</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Summary'!$E$89:$K$89</c:f>
              <c:numCache/>
            </c:numRef>
          </c:val>
        </c:ser>
        <c:ser>
          <c:idx val="2"/>
          <c:order val="2"/>
          <c:tx>
            <c:strRef>
              <c:f>'Heating Summary'!$D$90</c:f>
              <c:strCache>
                <c:ptCount val="1"/>
                <c:pt idx="0">
                  <c:v>eFAF</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Summary'!$E$90:$K$90</c:f>
              <c:numCache/>
            </c:numRef>
          </c:val>
        </c:ser>
        <c:ser>
          <c:idx val="3"/>
          <c:order val="3"/>
          <c:tx>
            <c:strRef>
              <c:f>'Heating Summary'!$D$91</c:f>
              <c:strCache>
                <c:ptCount val="1"/>
                <c:pt idx="0">
                  <c:v>FAF Gas/Other</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Summary'!$E$91:$K$91</c:f>
              <c:numCache/>
            </c:numRef>
          </c:val>
        </c:ser>
        <c:ser>
          <c:idx val="4"/>
          <c:order val="4"/>
          <c:tx>
            <c:strRef>
              <c:f>'Heating Summary'!$D$92</c:f>
              <c:strCache>
                <c:ptCount val="1"/>
                <c:pt idx="0">
                  <c:v>Zonal</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Summary'!$E$92:$K$92</c:f>
              <c:numCache/>
            </c:numRef>
          </c:val>
        </c:ser>
        <c:ser>
          <c:idx val="5"/>
          <c:order val="5"/>
          <c:tx>
            <c:strRef>
              <c:f>'Heating Summary'!$D$93</c:f>
              <c:strCache>
                <c:ptCount val="1"/>
                <c:pt idx="0">
                  <c:v>GSHP</c:v>
                </c:pt>
              </c:strCache>
            </c:strRef>
          </c:tx>
          <c:spPr>
            <a:solidFill>
              <a:schemeClr val="accent6">
                <a:lumMod val="75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Summary'!$E$93:$K$93</c:f>
              <c:numCache/>
            </c:numRef>
          </c:val>
        </c:ser>
        <c:ser>
          <c:idx val="6"/>
          <c:order val="6"/>
          <c:tx>
            <c:strRef>
              <c:f>'Heating Summary'!$D$94</c:f>
              <c:strCache>
                <c:ptCount val="1"/>
                <c:pt idx="0">
                  <c:v>PTHP</c:v>
                </c:pt>
              </c:strCache>
            </c:strRef>
          </c:tx>
          <c:spPr>
            <a:solidFill>
              <a:schemeClr val="accent1">
                <a:lumMod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'Heating Summary'!$E$87:$K$87</c:f>
              <c:numCache/>
            </c:numRef>
          </c:cat>
          <c:val>
            <c:numRef>
              <c:f>'Heating Summary'!$E$94:$K$94</c:f>
              <c:numCache/>
            </c:numRef>
          </c:val>
        </c:ser>
        <c:overlap val="100"/>
        <c:axId val="16867620"/>
        <c:axId val="17590853"/>
      </c:barChart>
      <c:catAx>
        <c:axId val="16867620"/>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crossAx val="17590853"/>
        <c:crosses val="autoZero"/>
        <c:auto val="1"/>
        <c:lblOffset val="100"/>
        <c:noMultiLvlLbl val="0"/>
      </c:catAx>
      <c:valAx>
        <c:axId val="17590853"/>
        <c:scaling>
          <c:orientation val="minMax"/>
          <c:max val="2500"/>
        </c:scaling>
        <c:axPos val="l"/>
        <c:title>
          <c:tx>
            <c:rich>
              <a:bodyPr vert="horz" rot="-5400000" anchor="ctr"/>
              <a:lstStyle/>
              <a:p>
                <a:pPr algn="ctr">
                  <a:defRPr/>
                </a:pPr>
                <a:r>
                  <a:rPr lang="en-US" cap="none" sz="1000" b="0" i="0" u="none" baseline="0">
                    <a:solidFill>
                      <a:schemeClr val="tx1"/>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16867620"/>
        <c:crosses val="autoZero"/>
        <c:crossBetween val="between"/>
        <c:dispUnits/>
      </c:valAx>
      <c:spPr>
        <a:noFill/>
        <a:ln>
          <a:noFill/>
        </a:ln>
      </c:spPr>
    </c:plotArea>
    <c:legend>
      <c:legendPos val="b"/>
      <c:layout>
        <c:manualLayout>
          <c:xMode val="edge"/>
          <c:yMode val="edge"/>
          <c:x val="0.05"/>
          <c:y val="0.85075"/>
          <c:w val="0.83175"/>
          <c:h val="0.05975"/>
        </c:manualLayout>
      </c:layout>
      <c:overlay val="0"/>
      <c:spPr>
        <a:noFill/>
        <a:ln>
          <a:noFill/>
        </a:ln>
      </c:spPr>
    </c:legend>
    <c:plotVisOnly val="1"/>
    <c:dispBlanksAs val="zero"/>
    <c:showDLblsOverMax val="0"/>
  </c:chart>
  <c:spPr>
    <a:solidFill>
      <a:schemeClr val="bg1"/>
    </a:solidFill>
    <a:ln w="9525">
      <a:noFill/>
      <a:round/>
    </a:ln>
  </c:spPr>
  <c:txPr>
    <a:bodyPr vert="horz" rot="0"/>
    <a:lstStyle/>
    <a:p>
      <a:pPr>
        <a:defRPr lang="en-US" cap="none" sz="1000"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775"/>
          <c:y val="0.038"/>
          <c:w val="0.7535"/>
          <c:h val="0.7515"/>
        </c:manualLayout>
      </c:layout>
      <c:barChart>
        <c:barDir val="col"/>
        <c:grouping val="stacked"/>
        <c:varyColors val="0"/>
        <c:ser>
          <c:idx val="1"/>
          <c:order val="0"/>
          <c:tx>
            <c:strRef>
              <c:f>'Cooling Summary'!$D$8</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Summary'!$E$7:$J$7</c:f>
              <c:numCache/>
            </c:numRef>
          </c:cat>
          <c:val>
            <c:numRef>
              <c:f>'Cooling Summary'!$E$8:$J$8</c:f>
              <c:numCache/>
            </c:numRef>
          </c:val>
        </c:ser>
        <c:ser>
          <c:idx val="2"/>
          <c:order val="1"/>
          <c:tx>
            <c:strRef>
              <c:f>'Cooling Summary'!$D$9</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Summary'!$E$7:$J$7</c:f>
              <c:numCache/>
            </c:numRef>
          </c:cat>
          <c:val>
            <c:numRef>
              <c:f>'Cooling Summary'!$E$9:$J$9</c:f>
              <c:numCache/>
            </c:numRef>
          </c:val>
        </c:ser>
        <c:ser>
          <c:idx val="3"/>
          <c:order val="2"/>
          <c:tx>
            <c:strRef>
              <c:f>'Cooling Summary'!$D$10</c:f>
              <c:strCache>
                <c:ptCount val="1"/>
                <c:pt idx="0">
                  <c:v>CAC</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Summary'!$E$7:$J$7</c:f>
              <c:numCache/>
            </c:numRef>
          </c:cat>
          <c:val>
            <c:numRef>
              <c:f>'Cooling Summary'!$E$10:$J$10</c:f>
              <c:numCache/>
            </c:numRef>
          </c:val>
        </c:ser>
        <c:ser>
          <c:idx val="4"/>
          <c:order val="3"/>
          <c:tx>
            <c:strRef>
              <c:f>'Cooling Summary'!$D$12</c:f>
              <c:strCache>
                <c:ptCount val="1"/>
                <c:pt idx="0">
                  <c:v>RAC</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Summary'!$E$7:$J$7</c:f>
              <c:numCache/>
            </c:numRef>
          </c:cat>
          <c:val>
            <c:numRef>
              <c:f>'Cooling Summary'!$E$12:$J$12</c:f>
              <c:numCache/>
            </c:numRef>
          </c:val>
        </c:ser>
        <c:ser>
          <c:idx val="5"/>
          <c:order val="4"/>
          <c:tx>
            <c:strRef>
              <c:f>'Cooling Summary'!$D$13</c:f>
              <c:strCache>
                <c:ptCount val="1"/>
                <c:pt idx="0">
                  <c:v>PTAC</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Summary'!$E$7:$J$7</c:f>
              <c:numCache/>
            </c:numRef>
          </c:cat>
          <c:val>
            <c:numRef>
              <c:f>'Cooling Summary'!$E$13:$J$13</c:f>
              <c:numCache/>
            </c:numRef>
          </c:val>
        </c:ser>
        <c:overlap val="100"/>
        <c:axId val="24099950"/>
        <c:axId val="15572959"/>
      </c:barChart>
      <c:catAx>
        <c:axId val="24099950"/>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solidFill>
                <a:latin typeface="Arial"/>
                <a:ea typeface="Arial"/>
                <a:cs typeface="Arial"/>
              </a:defRPr>
            </a:pPr>
          </a:p>
        </c:txPr>
        <c:crossAx val="15572959"/>
        <c:crosses val="autoZero"/>
        <c:auto val="1"/>
        <c:lblOffset val="100"/>
        <c:noMultiLvlLbl val="0"/>
      </c:catAx>
      <c:valAx>
        <c:axId val="15572959"/>
        <c:scaling>
          <c:orientation val="minMax"/>
        </c:scaling>
        <c:axPos val="l"/>
        <c:title>
          <c:tx>
            <c:rich>
              <a:bodyPr vert="horz" rot="-5400000" anchor="ctr"/>
              <a:lstStyle/>
              <a:p>
                <a:pPr algn="ctr">
                  <a:defRPr/>
                </a:pPr>
                <a:r>
                  <a:rPr lang="en-US" cap="none" sz="1000" b="0" i="0" u="none" baseline="0">
                    <a:solidFill>
                      <a:schemeClr val="tx1"/>
                    </a:solidFill>
                    <a:latin typeface="Arial"/>
                    <a:ea typeface="Arial"/>
                    <a:cs typeface="Arial"/>
                  </a:rPr>
                  <a:t># of Dwelling Units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solidFill>
                <a:latin typeface="Arial"/>
                <a:ea typeface="Arial"/>
                <a:cs typeface="Arial"/>
              </a:defRPr>
            </a:pPr>
          </a:p>
        </c:txPr>
        <c:crossAx val="24099950"/>
        <c:crosses val="autoZero"/>
        <c:crossBetween val="between"/>
        <c:dispUnits/>
      </c:valAx>
      <c:spPr>
        <a:noFill/>
        <a:ln>
          <a:noFill/>
        </a:ln>
      </c:spPr>
    </c:plotArea>
    <c:legend>
      <c:legendPos val="b"/>
      <c:layout>
        <c:manualLayout>
          <c:xMode val="edge"/>
          <c:yMode val="edge"/>
          <c:x val="0.28025"/>
          <c:y val="0.909"/>
          <c:w val="0.5505"/>
          <c:h val="0.05"/>
        </c:manualLayout>
      </c:layout>
      <c:overlay val="0"/>
      <c:spPr>
        <a:noFill/>
        <a:ln>
          <a:noFill/>
        </a:ln>
      </c:spPr>
      <c:txPr>
        <a:bodyPr vert="horz" rot="0"/>
        <a:lstStyle/>
        <a:p>
          <a:pPr>
            <a:defRPr lang="en-US" cap="none" sz="900" b="0" i="0" u="none" baseline="0">
              <a:solidFill>
                <a:schemeClr val="tx1"/>
              </a:solidFill>
              <a:latin typeface="Arial"/>
              <a:ea typeface="Arial"/>
              <a:cs typeface="Arial"/>
            </a:defRPr>
          </a:pPr>
        </a:p>
      </c:txPr>
    </c:legend>
    <c:plotVisOnly val="1"/>
    <c:dispBlanksAs val="zero"/>
    <c:showDLblsOverMax val="0"/>
  </c:chart>
  <c:spPr>
    <a:solidFill>
      <a:schemeClr val="bg1"/>
    </a:solidFill>
    <a:ln w="9525">
      <a:noFill/>
      <a:round/>
    </a:ln>
  </c:spPr>
  <c:txPr>
    <a:bodyPr vert="horz" rot="0"/>
    <a:lstStyle/>
    <a:p>
      <a:pPr>
        <a:defRPr lang="en-US" cap="none"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6125"/>
          <c:y val="0.03825"/>
          <c:w val="0.78025"/>
          <c:h val="0.69675"/>
        </c:manualLayout>
      </c:layout>
      <c:barChart>
        <c:barDir val="col"/>
        <c:grouping val="stacked"/>
        <c:varyColors val="0"/>
        <c:ser>
          <c:idx val="1"/>
          <c:order val="0"/>
          <c:tx>
            <c:strRef>
              <c:f>'Cooling Summary'!$D$44</c:f>
              <c:strCache>
                <c:ptCount val="1"/>
                <c:pt idx="0">
                  <c:v>ASHP</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Summary'!$E$43:$K$43</c:f>
              <c:numCache/>
            </c:numRef>
          </c:cat>
          <c:val>
            <c:numRef>
              <c:f>'Cooling Summary'!$E$44:$K$44</c:f>
              <c:numCache/>
            </c:numRef>
          </c:val>
        </c:ser>
        <c:ser>
          <c:idx val="2"/>
          <c:order val="1"/>
          <c:tx>
            <c:strRef>
              <c:f>'Cooling Summary'!$D$45</c:f>
              <c:strCache>
                <c:ptCount val="1"/>
                <c:pt idx="0">
                  <c:v>DHP</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Summary'!$E$43:$K$43</c:f>
              <c:numCache/>
            </c:numRef>
          </c:cat>
          <c:val>
            <c:numRef>
              <c:f>'Cooling Summary'!$E$45:$K$45</c:f>
              <c:numCache/>
            </c:numRef>
          </c:val>
        </c:ser>
        <c:ser>
          <c:idx val="3"/>
          <c:order val="2"/>
          <c:tx>
            <c:strRef>
              <c:f>'Cooling Summary'!$D$46</c:f>
              <c:strCache>
                <c:ptCount val="1"/>
                <c:pt idx="0">
                  <c:v>CAC</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Summary'!$E$43:$K$43</c:f>
              <c:numCache/>
            </c:numRef>
          </c:cat>
          <c:val>
            <c:numRef>
              <c:f>'Cooling Summary'!$E$46:$K$46</c:f>
              <c:numCache/>
            </c:numRef>
          </c:val>
        </c:ser>
        <c:ser>
          <c:idx val="4"/>
          <c:order val="3"/>
          <c:tx>
            <c:strRef>
              <c:f>'Cooling Summary'!$D$48</c:f>
              <c:strCache>
                <c:ptCount val="1"/>
                <c:pt idx="0">
                  <c:v>RAC</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Summary'!$E$43:$K$43</c:f>
              <c:numCache/>
            </c:numRef>
          </c:cat>
          <c:val>
            <c:numRef>
              <c:f>'Cooling Summary'!$E$48:$K$48</c:f>
              <c:numCache/>
            </c:numRef>
          </c:val>
        </c:ser>
        <c:ser>
          <c:idx val="5"/>
          <c:order val="4"/>
          <c:tx>
            <c:strRef>
              <c:f>'Cooling Summary'!$D$49</c:f>
              <c:strCache>
                <c:ptCount val="1"/>
                <c:pt idx="0">
                  <c:v>PTAC</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Summary'!$E$43:$K$43</c:f>
              <c:numCache/>
            </c:numRef>
          </c:cat>
          <c:val>
            <c:numRef>
              <c:f>'Cooling Summary'!$E$49:$K$49</c:f>
              <c:numCache/>
            </c:numRef>
          </c:val>
        </c:ser>
        <c:overlap val="100"/>
        <c:axId val="5938904"/>
        <c:axId val="53450137"/>
      </c:barChart>
      <c:catAx>
        <c:axId val="5938904"/>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solidFill>
                <a:latin typeface="Arial"/>
                <a:ea typeface="Arial"/>
                <a:cs typeface="Arial"/>
              </a:defRPr>
            </a:pPr>
          </a:p>
        </c:txPr>
        <c:crossAx val="53450137"/>
        <c:crosses val="autoZero"/>
        <c:auto val="1"/>
        <c:lblOffset val="100"/>
        <c:noMultiLvlLbl val="0"/>
      </c:catAx>
      <c:valAx>
        <c:axId val="53450137"/>
        <c:scaling>
          <c:orientation val="minMax"/>
          <c:max val="1"/>
        </c:scaling>
        <c:axPos val="l"/>
        <c:title>
          <c:tx>
            <c:rich>
              <a:bodyPr vert="horz" rot="-5400000" anchor="ctr"/>
              <a:lstStyle/>
              <a:p>
                <a:pPr algn="ctr">
                  <a:defRPr/>
                </a:pPr>
                <a:r>
                  <a:rPr lang="en-US" cap="none" sz="1000" b="0" i="0" u="none" baseline="0">
                    <a:solidFill>
                      <a:schemeClr val="tx1"/>
                    </a:solidFill>
                    <a:latin typeface="Arial"/>
                    <a:ea typeface="Arial"/>
                    <a:cs typeface="Arial"/>
                  </a:rPr>
                  <a:t>% of Stock</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solidFill>
                <a:latin typeface="Arial"/>
                <a:ea typeface="Arial"/>
                <a:cs typeface="Arial"/>
              </a:defRPr>
            </a:pPr>
          </a:p>
        </c:txPr>
        <c:crossAx val="5938904"/>
        <c:crosses val="autoZero"/>
        <c:crossBetween val="between"/>
        <c:dispUnits/>
      </c:valAx>
      <c:spPr>
        <a:noFill/>
        <a:ln>
          <a:noFill/>
        </a:ln>
      </c:spPr>
    </c:plotArea>
    <c:legend>
      <c:legendPos val="b"/>
      <c:layout>
        <c:manualLayout>
          <c:xMode val="edge"/>
          <c:yMode val="edge"/>
          <c:x val="0.26975"/>
          <c:y val="0.851"/>
          <c:w val="0.43825"/>
          <c:h val="0.0545"/>
        </c:manualLayout>
      </c:layout>
      <c:overlay val="0"/>
      <c:spPr>
        <a:noFill/>
        <a:ln>
          <a:noFill/>
        </a:ln>
      </c:spPr>
      <c:txPr>
        <a:bodyPr vert="horz" rot="0"/>
        <a:lstStyle/>
        <a:p>
          <a:pPr>
            <a:defRPr lang="en-US" cap="none" sz="900" b="0" i="0" u="none" baseline="0">
              <a:solidFill>
                <a:schemeClr val="tx1"/>
              </a:solidFill>
              <a:latin typeface="Arial"/>
              <a:ea typeface="Arial"/>
              <a:cs typeface="Arial"/>
            </a:defRPr>
          </a:pPr>
        </a:p>
      </c:txPr>
    </c:legend>
    <c:plotVisOnly val="1"/>
    <c:dispBlanksAs val="zero"/>
    <c:showDLblsOverMax val="0"/>
  </c:chart>
  <c:spPr>
    <a:solidFill>
      <a:schemeClr val="bg1"/>
    </a:solidFill>
    <a:ln w="9525">
      <a:noFill/>
      <a:round/>
    </a:ln>
  </c:spPr>
  <c:txPr>
    <a:bodyPr vert="horz" rot="0"/>
    <a:lstStyle/>
    <a:p>
      <a:pPr>
        <a:defRPr lang="en-US" cap="none"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5275"/>
          <c:y val="0.038"/>
          <c:w val="0.7885"/>
          <c:h val="0.71525"/>
        </c:manualLayout>
      </c:layout>
      <c:barChart>
        <c:barDir val="col"/>
        <c:grouping val="stacked"/>
        <c:varyColors val="0"/>
        <c:ser>
          <c:idx val="0"/>
          <c:order val="0"/>
          <c:tx>
            <c:strRef>
              <c:f>'Cooling Summary'!$D$80</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Summary'!$E$79:$K$79</c:f>
              <c:numCache/>
            </c:numRef>
          </c:cat>
          <c:val>
            <c:numRef>
              <c:f>'Cooling Summary'!$E$80:$K$80</c:f>
              <c:numCache/>
            </c:numRef>
          </c:val>
        </c:ser>
        <c:ser>
          <c:idx val="1"/>
          <c:order val="1"/>
          <c:tx>
            <c:strRef>
              <c:f>'Cooling Summary'!$D$81</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Summary'!$E$79:$K$79</c:f>
              <c:numCache/>
            </c:numRef>
          </c:cat>
          <c:val>
            <c:numRef>
              <c:f>'Cooling Summary'!$E$81:$K$81</c:f>
              <c:numCache/>
            </c:numRef>
          </c:val>
        </c:ser>
        <c:ser>
          <c:idx val="2"/>
          <c:order val="2"/>
          <c:tx>
            <c:strRef>
              <c:f>'Cooling Summary'!$D$82</c:f>
              <c:strCache>
                <c:ptCount val="1"/>
                <c:pt idx="0">
                  <c:v>CAC</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Summary'!$E$79:$K$79</c:f>
              <c:numCache/>
            </c:numRef>
          </c:cat>
          <c:val>
            <c:numRef>
              <c:f>'Cooling Summary'!$E$82:$K$82</c:f>
              <c:numCache/>
            </c:numRef>
          </c:val>
        </c:ser>
        <c:ser>
          <c:idx val="3"/>
          <c:order val="3"/>
          <c:tx>
            <c:strRef>
              <c:f>'Cooling Summary'!$D$84</c:f>
              <c:strCache>
                <c:ptCount val="1"/>
                <c:pt idx="0">
                  <c:v>RAC</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Summary'!$E$79:$K$79</c:f>
              <c:numCache/>
            </c:numRef>
          </c:cat>
          <c:val>
            <c:numRef>
              <c:f>'Cooling Summary'!$E$84:$K$84</c:f>
              <c:numCache/>
            </c:numRef>
          </c:val>
        </c:ser>
        <c:ser>
          <c:idx val="4"/>
          <c:order val="4"/>
          <c:tx>
            <c:strRef>
              <c:f>'Cooling Summary'!$D$85</c:f>
              <c:strCache>
                <c:ptCount val="1"/>
                <c:pt idx="0">
                  <c:v>PTAC</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Summary'!$E$79:$K$79</c:f>
              <c:numCache/>
            </c:numRef>
          </c:cat>
          <c:val>
            <c:numRef>
              <c:f>'Cooling Summary'!$E$85:$K$85</c:f>
              <c:numCache/>
            </c:numRef>
          </c:val>
        </c:ser>
        <c:overlap val="100"/>
        <c:axId val="11289186"/>
        <c:axId val="34493811"/>
      </c:barChart>
      <c:catAx>
        <c:axId val="11289186"/>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solidFill>
                <a:latin typeface="Arial"/>
                <a:ea typeface="Arial"/>
                <a:cs typeface="Arial"/>
              </a:defRPr>
            </a:pPr>
          </a:p>
        </c:txPr>
        <c:crossAx val="34493811"/>
        <c:crosses val="autoZero"/>
        <c:auto val="1"/>
        <c:lblOffset val="100"/>
        <c:noMultiLvlLbl val="0"/>
      </c:catAx>
      <c:valAx>
        <c:axId val="34493811"/>
        <c:scaling>
          <c:orientation val="minMax"/>
        </c:scaling>
        <c:axPos val="l"/>
        <c:title>
          <c:tx>
            <c:rich>
              <a:bodyPr vert="horz" rot="-5400000" anchor="ctr"/>
              <a:lstStyle/>
              <a:p>
                <a:pPr algn="ctr">
                  <a:defRPr/>
                </a:pPr>
                <a:r>
                  <a:rPr lang="en-US" cap="none" sz="1000" b="0" i="0" u="none" baseline="0">
                    <a:solidFill>
                      <a:schemeClr val="tx1"/>
                    </a:solidFill>
                    <a:latin typeface="Arial"/>
                    <a:ea typeface="Arial"/>
                    <a:cs typeface="Arial"/>
                  </a:rPr>
                  <a:t>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solidFill>
                <a:latin typeface="Arial"/>
                <a:ea typeface="Arial"/>
                <a:cs typeface="Arial"/>
              </a:defRPr>
            </a:pPr>
          </a:p>
        </c:txPr>
        <c:crossAx val="11289186"/>
        <c:crosses val="autoZero"/>
        <c:crossBetween val="between"/>
        <c:dispUnits/>
      </c:valAx>
      <c:spPr>
        <a:noFill/>
        <a:ln>
          <a:noFill/>
        </a:ln>
      </c:spPr>
    </c:plotArea>
    <c:legend>
      <c:legendPos val="b"/>
      <c:layout>
        <c:manualLayout>
          <c:xMode val="edge"/>
          <c:yMode val="edge"/>
          <c:x val="0.27275"/>
          <c:y val="0.8655"/>
          <c:w val="0.43875"/>
          <c:h val="0.055"/>
        </c:manualLayout>
      </c:layout>
      <c:overlay val="0"/>
      <c:spPr>
        <a:noFill/>
        <a:ln>
          <a:noFill/>
        </a:ln>
      </c:spPr>
      <c:txPr>
        <a:bodyPr vert="horz" rot="0"/>
        <a:lstStyle/>
        <a:p>
          <a:pPr>
            <a:defRPr lang="en-US" cap="none" sz="900" b="0" i="0" u="none" baseline="0">
              <a:solidFill>
                <a:schemeClr val="tx1"/>
              </a:solidFill>
              <a:latin typeface="Arial"/>
              <a:ea typeface="Arial"/>
              <a:cs typeface="Arial"/>
            </a:defRPr>
          </a:pPr>
        </a:p>
      </c:txPr>
    </c:legend>
    <c:plotVisOnly val="1"/>
    <c:dispBlanksAs val="zero"/>
    <c:showDLblsOverMax val="0"/>
  </c:chart>
  <c:spPr>
    <a:solidFill>
      <a:schemeClr val="bg1"/>
    </a:solidFill>
    <a:ln w="9525">
      <a:noFill/>
      <a:round/>
    </a:ln>
  </c:spPr>
  <c:txPr>
    <a:bodyPr vert="horz" rot="0"/>
    <a:lstStyle/>
    <a:p>
      <a:pPr>
        <a:defRPr lang="en-US" cap="none"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3'!$AX$7</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3'!$AY$6:$BE$6</c:f>
              <c:numCache/>
            </c:numRef>
          </c:cat>
          <c:val>
            <c:numRef>
              <c:f>'Table 3'!$AY$7:$BE$7</c:f>
              <c:numCache/>
            </c:numRef>
          </c:val>
          <c:smooth val="0"/>
        </c:ser>
        <c:ser>
          <c:idx val="1"/>
          <c:order val="1"/>
          <c:tx>
            <c:strRef>
              <c:f>'Table 3'!$AX$8</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3'!$AY$6:$BE$6</c:f>
              <c:numCache/>
            </c:numRef>
          </c:cat>
          <c:val>
            <c:numRef>
              <c:f>'Table 3'!$AY$8:$BE$8</c:f>
              <c:numCache/>
            </c:numRef>
          </c:val>
          <c:smooth val="0"/>
        </c:ser>
        <c:axId val="49054718"/>
        <c:axId val="38839279"/>
      </c:lineChart>
      <c:catAx>
        <c:axId val="49054718"/>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38839279"/>
        <c:crosses val="autoZero"/>
        <c:auto val="1"/>
        <c:lblOffset val="100"/>
        <c:noMultiLvlLbl val="0"/>
      </c:catAx>
      <c:valAx>
        <c:axId val="38839279"/>
        <c:scaling>
          <c:orientation val="minMax"/>
          <c:max val="600"/>
          <c:min val="0"/>
        </c:scaling>
        <c:axPos val="l"/>
        <c:title>
          <c:tx>
            <c:rich>
              <a:bodyPr vert="horz" rot="-5400000" anchor="ctr"/>
              <a:lstStyle/>
              <a:p>
                <a:pPr algn="ctr">
                  <a:defRPr/>
                </a:pPr>
                <a:r>
                  <a:rPr lang="en-US" cap="none"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crossAx val="49054718"/>
        <c:crosses val="autoZero"/>
        <c:crossBetween val="between"/>
        <c:dispUnits/>
      </c:valAx>
    </c:plotArea>
    <c:legend>
      <c:legendPos val="b"/>
      <c:layout/>
      <c:overlay val="0"/>
      <c:spPr>
        <a:noFill/>
        <a:ln>
          <a:noFill/>
        </a:ln>
      </c:sp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5275"/>
          <c:y val="0.038"/>
          <c:w val="0.78875"/>
          <c:h val="0.71875"/>
        </c:manualLayout>
      </c:layout>
      <c:barChart>
        <c:barDir val="col"/>
        <c:grouping val="stacked"/>
        <c:varyColors val="0"/>
        <c:ser>
          <c:idx val="0"/>
          <c:order val="0"/>
          <c:tx>
            <c:strRef>
              <c:f>'Cooling Summary'!$D$98</c:f>
              <c:strCache>
                <c:ptCount val="1"/>
                <c:pt idx="0">
                  <c:v>ASHP</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Summary'!$E$97:$K$97</c:f>
              <c:numCache/>
            </c:numRef>
          </c:cat>
          <c:val>
            <c:numRef>
              <c:f>'Cooling Summary'!$E$98:$K$98</c:f>
              <c:numCache/>
            </c:numRef>
          </c:val>
        </c:ser>
        <c:ser>
          <c:idx val="1"/>
          <c:order val="1"/>
          <c:tx>
            <c:strRef>
              <c:f>'Cooling Summary'!$D$99</c:f>
              <c:strCache>
                <c:ptCount val="1"/>
                <c:pt idx="0">
                  <c:v>DHP</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Summary'!$E$97:$K$97</c:f>
              <c:numCache/>
            </c:numRef>
          </c:cat>
          <c:val>
            <c:numRef>
              <c:f>'Cooling Summary'!$E$99:$K$99</c:f>
              <c:numCache/>
            </c:numRef>
          </c:val>
        </c:ser>
        <c:ser>
          <c:idx val="2"/>
          <c:order val="2"/>
          <c:tx>
            <c:strRef>
              <c:f>'Cooling Summary'!$D$100</c:f>
              <c:strCache>
                <c:ptCount val="1"/>
                <c:pt idx="0">
                  <c:v>CAC</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Summary'!$E$97:$K$97</c:f>
              <c:numCache/>
            </c:numRef>
          </c:cat>
          <c:val>
            <c:numRef>
              <c:f>'Cooling Summary'!$E$100:$K$100</c:f>
              <c:numCache/>
            </c:numRef>
          </c:val>
        </c:ser>
        <c:ser>
          <c:idx val="3"/>
          <c:order val="3"/>
          <c:tx>
            <c:strRef>
              <c:f>'Cooling Summary'!$D$102</c:f>
              <c:strCache>
                <c:ptCount val="1"/>
                <c:pt idx="0">
                  <c:v>RAC</c:v>
                </c:pt>
              </c:strCache>
            </c:strRef>
          </c:tx>
          <c:spPr>
            <a:solidFill>
              <a:schemeClr val="accent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Summary'!$E$97:$K$97</c:f>
              <c:numCache/>
            </c:numRef>
          </c:cat>
          <c:val>
            <c:numRef>
              <c:f>'Cooling Summary'!$E$102:$K$102</c:f>
              <c:numCache/>
            </c:numRef>
          </c:val>
        </c:ser>
        <c:ser>
          <c:idx val="4"/>
          <c:order val="4"/>
          <c:tx>
            <c:strRef>
              <c:f>'Cooling Summary'!$D$103</c:f>
              <c:strCache>
                <c:ptCount val="1"/>
                <c:pt idx="0">
                  <c:v>PTAC</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'Cooling Summary'!$E$97:$K$97</c:f>
              <c:numCache/>
            </c:numRef>
          </c:cat>
          <c:val>
            <c:numRef>
              <c:f>'Cooling Summary'!$E$103:$K$103</c:f>
              <c:numCache/>
            </c:numRef>
          </c:val>
        </c:ser>
        <c:overlap val="100"/>
        <c:axId val="42008844"/>
        <c:axId val="42535277"/>
      </c:barChart>
      <c:catAx>
        <c:axId val="42008844"/>
        <c:scaling>
          <c:orientation val="minMax"/>
        </c:scaling>
        <c:axPos val="b"/>
        <c:title>
          <c:tx>
            <c:rich>
              <a:bodyPr vert="horz" rot="0" anchor="ctr"/>
              <a:lstStyle/>
              <a:p>
                <a:pPr algn="ctr">
                  <a:defRPr/>
                </a:pPr>
                <a:r>
                  <a:rPr lang="en-US" cap="none" sz="1000" b="0" i="0" u="none" baseline="0">
                    <a:solidFill>
                      <a:schemeClr val="tx1"/>
                    </a:solidFill>
                    <a:latin typeface="Arial"/>
                    <a:ea typeface="Arial"/>
                    <a:cs typeface="Arial"/>
                  </a:rPr>
                  <a:t>Year</a:t>
                </a:r>
              </a:p>
            </c:rich>
          </c:tx>
          <c:layout/>
          <c:overlay val="0"/>
          <c:spPr>
            <a:noFill/>
            <a:ln>
              <a:noFill/>
            </a:ln>
          </c:spPr>
        </c:title>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solidFill>
                <a:latin typeface="Arial"/>
                <a:ea typeface="Arial"/>
                <a:cs typeface="Arial"/>
              </a:defRPr>
            </a:pPr>
          </a:p>
        </c:txPr>
        <c:crossAx val="42535277"/>
        <c:crosses val="autoZero"/>
        <c:auto val="1"/>
        <c:lblOffset val="100"/>
        <c:noMultiLvlLbl val="0"/>
      </c:catAx>
      <c:valAx>
        <c:axId val="42535277"/>
        <c:scaling>
          <c:orientation val="minMax"/>
          <c:max val="400"/>
        </c:scaling>
        <c:axPos val="l"/>
        <c:title>
          <c:tx>
            <c:rich>
              <a:bodyPr vert="horz" rot="-5400000" anchor="ctr"/>
              <a:lstStyle/>
              <a:p>
                <a:pPr algn="ctr">
                  <a:defRPr/>
                </a:pPr>
                <a:r>
                  <a:rPr lang="en-US" cap="none" sz="1000" b="0" i="0" u="none" baseline="0">
                    <a:solidFill>
                      <a:schemeClr val="tx1"/>
                    </a:solidFill>
                    <a:latin typeface="Arial"/>
                    <a:ea typeface="Arial"/>
                    <a:cs typeface="Arial"/>
                  </a:rPr>
                  <a:t>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solidFill>
                <a:latin typeface="Arial"/>
                <a:ea typeface="Arial"/>
                <a:cs typeface="Arial"/>
              </a:defRPr>
            </a:pPr>
          </a:p>
        </c:txPr>
        <c:crossAx val="42008844"/>
        <c:crosses val="autoZero"/>
        <c:crossBetween val="between"/>
        <c:dispUnits/>
      </c:valAx>
      <c:spPr>
        <a:noFill/>
        <a:ln>
          <a:noFill/>
        </a:ln>
      </c:spPr>
    </c:plotArea>
    <c:legend>
      <c:legendPos val="b"/>
      <c:layout>
        <c:manualLayout>
          <c:xMode val="edge"/>
          <c:yMode val="edge"/>
          <c:x val="0.2325"/>
          <c:y val="0.869"/>
          <c:w val="0.4385"/>
          <c:h val="0.0545"/>
        </c:manualLayout>
      </c:layout>
      <c:overlay val="0"/>
      <c:spPr>
        <a:noFill/>
        <a:ln>
          <a:noFill/>
        </a:ln>
      </c:spPr>
      <c:txPr>
        <a:bodyPr vert="horz" rot="0"/>
        <a:lstStyle/>
        <a:p>
          <a:pPr>
            <a:defRPr lang="en-US" cap="none" sz="900" b="0" i="0" u="none" baseline="0">
              <a:solidFill>
                <a:schemeClr val="tx1"/>
              </a:solidFill>
              <a:latin typeface="Arial"/>
              <a:ea typeface="Arial"/>
              <a:cs typeface="Arial"/>
            </a:defRPr>
          </a:pPr>
        </a:p>
      </c:txPr>
    </c:legend>
    <c:plotVisOnly val="1"/>
    <c:dispBlanksAs val="zero"/>
    <c:showDLblsOverMax val="0"/>
  </c:chart>
  <c:spPr>
    <a:solidFill>
      <a:schemeClr val="bg1"/>
    </a:solidFill>
    <a:ln w="9525">
      <a:noFill/>
      <a:round/>
    </a:ln>
  </c:spPr>
  <c:txPr>
    <a:bodyPr vert="horz" rot="0"/>
    <a:lstStyle/>
    <a:p>
      <a:pPr>
        <a:defRPr lang="en-US" cap="none" u="none" baseline="0">
          <a:solidFill>
            <a:schemeClr val="tx1"/>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525"/>
          <c:y val="0.04"/>
          <c:w val="0.774"/>
          <c:h val="0.70425"/>
        </c:manualLayout>
      </c:layout>
      <c:barChart>
        <c:barDir val="col"/>
        <c:grouping val="percentStacked"/>
        <c:varyColors val="0"/>
        <c:ser>
          <c:idx val="0"/>
          <c:order val="0"/>
          <c:tx>
            <c:strRef>
              <c:f>'ASHP Detail'!$C$146</c:f>
              <c:strCache>
                <c:ptCount val="1"/>
                <c:pt idx="0">
                  <c:v>HSPF 7.2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'ASHP Detail'!$D$145:$J$145</c:f>
              <c:numCache/>
            </c:numRef>
          </c:cat>
          <c:val>
            <c:numRef>
              <c:f>'ASHP Detail'!$D$146:$J$146</c:f>
              <c:numCache/>
            </c:numRef>
          </c:val>
        </c:ser>
        <c:ser>
          <c:idx val="1"/>
          <c:order val="1"/>
          <c:tx>
            <c:strRef>
              <c:f>'ASHP Detail'!$C$147</c:f>
              <c:strCache>
                <c:ptCount val="1"/>
                <c:pt idx="0">
                  <c:v>HSPF 7.7</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'ASHP Detail'!$D$145:$J$145</c:f>
              <c:numCache/>
            </c:numRef>
          </c:cat>
          <c:val>
            <c:numRef>
              <c:f>'ASHP Detail'!$D$147:$J$147</c:f>
              <c:numCache/>
            </c:numRef>
          </c:val>
        </c:ser>
        <c:ser>
          <c:idx val="2"/>
          <c:order val="2"/>
          <c:tx>
            <c:strRef>
              <c:f>'ASHP Detail'!$C$148</c:f>
              <c:strCache>
                <c:ptCount val="1"/>
                <c:pt idx="0">
                  <c:v>HSPF 8.2</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'ASHP Detail'!$D$145:$J$145</c:f>
              <c:numCache/>
            </c:numRef>
          </c:cat>
          <c:val>
            <c:numRef>
              <c:f>'ASHP Detail'!$D$148:$J$148</c:f>
              <c:numCache/>
            </c:numRef>
          </c:val>
        </c:ser>
        <c:ser>
          <c:idx val="3"/>
          <c:order val="3"/>
          <c:tx>
            <c:strRef>
              <c:f>'ASHP Detail'!$C$149</c:f>
              <c:strCache>
                <c:ptCount val="1"/>
                <c:pt idx="0">
                  <c:v>HSPF 8.5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'ASHP Detail'!$D$145:$J$145</c:f>
              <c:numCache/>
            </c:numRef>
          </c:cat>
          <c:val>
            <c:numRef>
              <c:f>'ASHP Detail'!$D$149:$J$149</c:f>
              <c:numCache/>
            </c:numRef>
          </c:val>
        </c:ser>
        <c:ser>
          <c:idx val="4"/>
          <c:order val="4"/>
          <c:tx>
            <c:strRef>
              <c:f>'ASHP Detail'!$C$150</c:f>
              <c:strCache>
                <c:ptCount val="1"/>
                <c:pt idx="0">
                  <c:v>HSPF 9.0</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a:noFill/>
              </a:ln>
            </c:spPr>
          </c:dPt>
          <c:dPt>
            <c:idx val="1"/>
            <c:invertIfNegative val="0"/>
            <c:spPr>
              <a:solidFill>
                <a:schemeClr val="accent5"/>
              </a:solidFill>
              <a:ln>
                <a:noFill/>
              </a:ln>
            </c:spPr>
          </c:dPt>
          <c:dPt>
            <c:idx val="2"/>
            <c:invertIfNegative val="0"/>
            <c:spPr>
              <a:solidFill>
                <a:schemeClr val="accent5"/>
              </a:solidFill>
              <a:ln>
                <a:noFill/>
              </a:ln>
            </c:spPr>
          </c:dPt>
          <c:dPt>
            <c:idx val="3"/>
            <c:invertIfNegative val="0"/>
            <c:spPr>
              <a:solidFill>
                <a:schemeClr val="accent5"/>
              </a:solidFill>
              <a:ln>
                <a:noFill/>
              </a:ln>
            </c:spPr>
          </c:dPt>
          <c:dPt>
            <c:idx val="4"/>
            <c:invertIfNegative val="0"/>
            <c:spPr>
              <a:solidFill>
                <a:schemeClr val="accent5"/>
              </a:solidFill>
              <a:ln>
                <a:noFill/>
              </a:ln>
            </c:spPr>
          </c:dPt>
          <c:dPt>
            <c:idx val="5"/>
            <c:invertIfNegative val="0"/>
            <c:spPr>
              <a:solidFill>
                <a:schemeClr val="accent5"/>
              </a:solidFill>
              <a:ln>
                <a:noFill/>
              </a:ln>
            </c:spPr>
          </c:dPt>
          <c:dPt>
            <c:idx val="6"/>
            <c:invertIfNegative val="0"/>
            <c:spPr>
              <a:solidFill>
                <a:schemeClr val="accent5"/>
              </a:solidFill>
              <a:ln>
                <a:noFill/>
              </a:ln>
            </c:spPr>
          </c:dPt>
          <c:dLbls>
            <c:numFmt formatCode="General" sourceLinked="1"/>
            <c:showLegendKey val="0"/>
            <c:showVal val="0"/>
            <c:showBubbleSize val="0"/>
            <c:showCatName val="0"/>
            <c:showSerName val="0"/>
            <c:showPercent val="0"/>
          </c:dLbls>
          <c:cat>
            <c:numRef>
              <c:f>'ASHP Detail'!$D$145:$J$145</c:f>
              <c:numCache/>
            </c:numRef>
          </c:cat>
          <c:val>
            <c:numRef>
              <c:f>'ASHP Detail'!$D$150:$J$150</c:f>
              <c:numCache/>
            </c:numRef>
          </c:val>
        </c:ser>
        <c:ser>
          <c:idx val="6"/>
          <c:order val="5"/>
          <c:tx>
            <c:strRef>
              <c:f>'ASHP Detail'!$C$151</c:f>
              <c:strCache>
                <c:ptCount val="1"/>
                <c:pt idx="0">
                  <c:v>HSPF 10.0</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'ASHP Detail'!$D$151:$J$151</c:f>
              <c:numCache/>
            </c:numRef>
          </c:val>
        </c:ser>
        <c:ser>
          <c:idx val="5"/>
          <c:order val="6"/>
          <c:tx>
            <c:strRef>
              <c:f>'ASHP Detail'!$C$152</c:f>
              <c:strCache>
                <c:ptCount val="1"/>
                <c:pt idx="0">
                  <c:v>VCHP</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'ASHP Detail'!$D$145:$J$145</c:f>
              <c:numCache/>
            </c:numRef>
          </c:cat>
          <c:val>
            <c:numRef>
              <c:f>'ASHP Detail'!$D$152:$J$152</c:f>
              <c:numCache/>
            </c:numRef>
          </c:val>
        </c:ser>
        <c:overlap val="100"/>
        <c:gapWidth val="80"/>
        <c:axId val="47273174"/>
        <c:axId val="22805383"/>
      </c:barChart>
      <c:catAx>
        <c:axId val="4727317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22805383"/>
        <c:crosses val="autoZero"/>
        <c:auto val="1"/>
        <c:lblOffset val="100"/>
        <c:noMultiLvlLbl val="0"/>
      </c:catAx>
      <c:valAx>
        <c:axId val="22805383"/>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 of ASHP Stock</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47273174"/>
        <c:crosses val="autoZero"/>
        <c:crossBetween val="between"/>
        <c:dispUnits/>
      </c:valAx>
      <c:spPr>
        <a:noFill/>
        <a:ln>
          <a:noFill/>
        </a:ln>
      </c:spPr>
    </c:plotArea>
    <c:legend>
      <c:legendPos val="b"/>
      <c:layout>
        <c:manualLayout>
          <c:xMode val="edge"/>
          <c:yMode val="edge"/>
          <c:x val="0.04675"/>
          <c:y val="0.85575"/>
          <c:w val="0.8425"/>
          <c:h val="0.1132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525"/>
          <c:y val="0.04"/>
          <c:w val="0.774"/>
          <c:h val="0.70425"/>
        </c:manualLayout>
      </c:layout>
      <c:barChart>
        <c:barDir val="col"/>
        <c:grouping val="percentStacked"/>
        <c:varyColors val="0"/>
        <c:ser>
          <c:idx val="0"/>
          <c:order val="0"/>
          <c:tx>
            <c:strRef>
              <c:f>'ASHP Detail'!$C$163</c:f>
              <c:strCache>
                <c:ptCount val="1"/>
                <c:pt idx="0">
                  <c:v>SEER 10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'ASHP Detail'!$D$162:$J$162</c:f>
              <c:numCache/>
            </c:numRef>
          </c:cat>
          <c:val>
            <c:numRef>
              <c:f>'ASHP Detail'!$D$163:$J$163</c:f>
              <c:numCache/>
            </c:numRef>
          </c:val>
        </c:ser>
        <c:ser>
          <c:idx val="1"/>
          <c:order val="1"/>
          <c:tx>
            <c:strRef>
              <c:f>'ASHP Detail'!$C$164</c:f>
              <c:strCache>
                <c:ptCount val="1"/>
                <c:pt idx="0">
                  <c:v>SEER 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'ASHP Detail'!$D$162:$J$162</c:f>
              <c:numCache/>
            </c:numRef>
          </c:cat>
          <c:val>
            <c:numRef>
              <c:f>'ASHP Detail'!$D$164:$J$164</c:f>
              <c:numCache/>
            </c:numRef>
          </c:val>
        </c:ser>
        <c:ser>
          <c:idx val="2"/>
          <c:order val="2"/>
          <c:tx>
            <c:strRef>
              <c:f>'ASHP Detail'!$C$165</c:f>
              <c:strCache>
                <c:ptCount val="1"/>
                <c:pt idx="0">
                  <c:v>SEER 14.5</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'ASHP Detail'!$D$162:$J$162</c:f>
              <c:numCache/>
            </c:numRef>
          </c:cat>
          <c:val>
            <c:numRef>
              <c:f>'ASHP Detail'!$D$165:$J$165</c:f>
              <c:numCache/>
            </c:numRef>
          </c:val>
        </c:ser>
        <c:ser>
          <c:idx val="4"/>
          <c:order val="3"/>
          <c:tx>
            <c:strRef>
              <c:f>'ASHP Detail'!$C$166</c:f>
              <c:strCache>
                <c:ptCount val="1"/>
                <c:pt idx="0">
                  <c:v>SEER 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'ASHP Detail'!$D$166:$J$166</c:f>
              <c:numCache/>
            </c:numRef>
          </c:val>
        </c:ser>
        <c:ser>
          <c:idx val="3"/>
          <c:order val="4"/>
          <c:tx>
            <c:strRef>
              <c:f>'ASHP Detail'!$C$167</c:f>
              <c:strCache>
                <c:ptCount val="1"/>
                <c:pt idx="0">
                  <c:v>VCHP</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'ASHP Detail'!$D$162:$J$162</c:f>
              <c:numCache/>
            </c:numRef>
          </c:cat>
          <c:val>
            <c:numRef>
              <c:f>'ASHP Detail'!$D$167:$J$167</c:f>
              <c:numCache/>
            </c:numRef>
          </c:val>
        </c:ser>
        <c:overlap val="100"/>
        <c:gapWidth val="80"/>
        <c:axId val="3921856"/>
        <c:axId val="35296705"/>
      </c:barChart>
      <c:catAx>
        <c:axId val="3921856"/>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35296705"/>
        <c:crosses val="autoZero"/>
        <c:auto val="1"/>
        <c:lblOffset val="100"/>
        <c:noMultiLvlLbl val="0"/>
      </c:catAx>
      <c:valAx>
        <c:axId val="35296705"/>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 of ASHP Stock</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3921856"/>
        <c:crosses val="autoZero"/>
        <c:crossBetween val="between"/>
        <c:dispUnits/>
      </c:valAx>
    </c:plotArea>
    <c:legend>
      <c:legendPos val="b"/>
      <c:layout>
        <c:manualLayout>
          <c:xMode val="edge"/>
          <c:yMode val="edge"/>
          <c:x val="0.04675"/>
          <c:y val="0.85575"/>
          <c:w val="0.76925"/>
          <c:h val="0.0572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875"/>
          <c:y val="0.05075"/>
          <c:w val="0.76825"/>
          <c:h val="0.8475"/>
        </c:manualLayout>
      </c:layout>
      <c:scatterChart>
        <c:scatterStyle val="lineMarker"/>
        <c:varyColors val="0"/>
        <c:ser>
          <c:idx val="0"/>
          <c:order val="0"/>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'ASHP Detail'!$V$178:$AB$178</c:f>
              <c:numCache/>
            </c:numRef>
          </c:xVal>
          <c:yVal>
            <c:numRef>
              <c:f>'ASHP Detail'!$V$186:$AB$186</c:f>
              <c:numCache/>
            </c:numRef>
          </c:yVal>
          <c:smooth val="0"/>
        </c:ser>
        <c:axId val="49234890"/>
        <c:axId val="40460827"/>
      </c:scatterChart>
      <c:valAx>
        <c:axId val="49234890"/>
        <c:scaling>
          <c:orientation val="minMax"/>
          <c:max val="2021"/>
          <c:min val="2015"/>
        </c:scaling>
        <c:axPos val="b"/>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1000" b="0" i="0" u="none" baseline="0">
                <a:solidFill>
                  <a:srgbClr val="000000"/>
                </a:solidFill>
                <a:latin typeface="+mj-lt"/>
                <a:ea typeface="+mn-cs"/>
                <a:cs typeface="+mn-cs"/>
              </a:defRPr>
            </a:pPr>
          </a:p>
        </c:txPr>
        <c:crossAx val="40460827"/>
        <c:crosses val="autoZero"/>
        <c:crossBetween val="midCat"/>
        <c:dispUnits/>
      </c:valAx>
      <c:valAx>
        <c:axId val="40460827"/>
        <c:scaling>
          <c:orientation val="minMax"/>
          <c:max val="10"/>
          <c:min val="7"/>
        </c:scaling>
        <c:axPos val="l"/>
        <c:title>
          <c:tx>
            <c:rich>
              <a:bodyPr vert="horz" rot="-5400000" anchor="ctr"/>
              <a:lstStyle/>
              <a:p>
                <a:pPr algn="ctr">
                  <a:defRPr/>
                </a:pPr>
                <a:r>
                  <a:rPr lang="en-US" cap="none" sz="1000" b="1" i="0" u="none" baseline="0">
                    <a:solidFill>
                      <a:srgbClr val="000000"/>
                    </a:solidFill>
                    <a:latin typeface="+mj-lt"/>
                    <a:ea typeface="Arial"/>
                    <a:cs typeface="Arial"/>
                  </a:rPr>
                  <a:t>HSPF</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0_);_(* \(#,##0.00\);_(* &quot;-&quot;??_);_(@_)"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1000" b="0" i="0" u="none" baseline="0">
                <a:solidFill>
                  <a:srgbClr val="000000"/>
                </a:solidFill>
                <a:latin typeface="+mj-lt"/>
                <a:ea typeface="+mn-cs"/>
                <a:cs typeface="+mn-cs"/>
              </a:defRPr>
            </a:pPr>
          </a:p>
        </c:txPr>
        <c:crossAx val="49234890"/>
        <c:crosses val="autoZero"/>
        <c:crossBetween val="midCat"/>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b="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'ASHP Detail'!$V$178:$AB$178</c:f>
              <c:numCache/>
            </c:numRef>
          </c:xVal>
          <c:yVal>
            <c:numRef>
              <c:f>'ASHP Detail'!$V$201:$AB$201</c:f>
              <c:numCache/>
            </c:numRef>
          </c:yVal>
          <c:smooth val="0"/>
        </c:ser>
        <c:axId val="28603124"/>
        <c:axId val="56101525"/>
      </c:scatterChart>
      <c:valAx>
        <c:axId val="28603124"/>
        <c:scaling>
          <c:orientation val="minMax"/>
          <c:max val="2021"/>
          <c:min val="2015"/>
        </c:scaling>
        <c:axPos val="b"/>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1000" b="0" i="0" u="none" baseline="0">
                <a:solidFill>
                  <a:srgbClr val="000000"/>
                </a:solidFill>
                <a:latin typeface="+mj-lt"/>
                <a:ea typeface="+mn-cs"/>
                <a:cs typeface="+mn-cs"/>
              </a:defRPr>
            </a:pPr>
          </a:p>
        </c:txPr>
        <c:crossAx val="56101525"/>
        <c:crosses val="autoZero"/>
        <c:crossBetween val="midCat"/>
        <c:dispUnits/>
      </c:valAx>
      <c:valAx>
        <c:axId val="56101525"/>
        <c:scaling>
          <c:orientation val="minMax"/>
          <c:max val="18"/>
          <c:min val="10"/>
        </c:scaling>
        <c:axPos val="l"/>
        <c:title>
          <c:tx>
            <c:rich>
              <a:bodyPr vert="horz" rot="-5400000" anchor="ctr"/>
              <a:lstStyle/>
              <a:p>
                <a:pPr algn="ctr">
                  <a:defRPr/>
                </a:pPr>
                <a:r>
                  <a:rPr lang="en-US" cap="none" sz="1000" b="1" i="0" u="none" baseline="0">
                    <a:solidFill>
                      <a:srgbClr val="000000"/>
                    </a:solidFill>
                    <a:latin typeface="+mj-lt"/>
                    <a:ea typeface="Arial"/>
                    <a:cs typeface="Arial"/>
                  </a:rPr>
                  <a:t>SEER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_);_(* \(#,##0.0\);_(* &quot;-&quot;?_);_(@_)" sourceLinked="0"/>
        <c:majorTickMark val="none"/>
        <c:minorTickMark val="none"/>
        <c:tickLblPos val="nextTo"/>
        <c:spPr>
          <a:noFill/>
          <a:ln w="9525" cap="flat" cmpd="sng">
            <a:solidFill>
              <a:schemeClr val="tx1">
                <a:lumMod val="25000"/>
                <a:lumOff val="75000"/>
              </a:schemeClr>
            </a:solidFill>
            <a:round/>
          </a:ln>
        </c:spPr>
        <c:txPr>
          <a:bodyPr/>
          <a:lstStyle/>
          <a:p>
            <a:pPr>
              <a:defRPr lang="en-US" cap="none" sz="1000" b="0" i="0" u="none" baseline="0">
                <a:solidFill>
                  <a:srgbClr val="000000"/>
                </a:solidFill>
                <a:latin typeface="+mj-lt"/>
                <a:ea typeface="+mn-cs"/>
                <a:cs typeface="+mn-cs"/>
              </a:defRPr>
            </a:pPr>
          </a:p>
        </c:txPr>
        <c:crossAx val="28603124"/>
        <c:crosses val="autoZero"/>
        <c:crossBetween val="midCat"/>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525"/>
          <c:y val="0.04"/>
          <c:w val="0.774"/>
          <c:h val="0.70425"/>
        </c:manualLayout>
      </c:layout>
      <c:barChart>
        <c:barDir val="col"/>
        <c:grouping val="percentStacked"/>
        <c:varyColors val="0"/>
        <c:ser>
          <c:idx val="0"/>
          <c:order val="0"/>
          <c:tx>
            <c:strRef>
              <c:f>'CAC Detail'!$C$78</c:f>
              <c:strCache>
                <c:ptCount val="1"/>
                <c:pt idx="0">
                  <c:v>SEER 10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numRef>
              <c:f>'CAC Detail'!$D$77:$J$77</c:f>
              <c:numCache/>
            </c:numRef>
          </c:cat>
          <c:val>
            <c:numRef>
              <c:f>'CAC Detail'!$D$78:$J$78</c:f>
              <c:numCache/>
            </c:numRef>
          </c:val>
        </c:ser>
        <c:ser>
          <c:idx val="1"/>
          <c:order val="1"/>
          <c:tx>
            <c:strRef>
              <c:f>'CAC Detail'!$C$79</c:f>
              <c:strCache>
                <c:ptCount val="1"/>
                <c:pt idx="0">
                  <c:v>SEER 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numRef>
              <c:f>'CAC Detail'!$D$77:$J$77</c:f>
              <c:numCache/>
            </c:numRef>
          </c:cat>
          <c:val>
            <c:numRef>
              <c:f>'CAC Detail'!$D$79:$J$79</c:f>
              <c:numCache/>
            </c:numRef>
          </c:val>
        </c:ser>
        <c:ser>
          <c:idx val="2"/>
          <c:order val="2"/>
          <c:tx>
            <c:strRef>
              <c:f>'CAC Detail'!$C$80</c:f>
              <c:strCache>
                <c:ptCount val="1"/>
                <c:pt idx="0">
                  <c:v>SEER 14.5</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Lbls>
            <c:numFmt formatCode="General" sourceLinked="1"/>
            <c:showLegendKey val="0"/>
            <c:showVal val="0"/>
            <c:showBubbleSize val="0"/>
            <c:showCatName val="0"/>
            <c:showSerName val="0"/>
            <c:showPercent val="0"/>
          </c:dLbls>
          <c:cat>
            <c:numRef>
              <c:f>'CAC Detail'!$D$77:$J$77</c:f>
              <c:numCache/>
            </c:numRef>
          </c:cat>
          <c:val>
            <c:numRef>
              <c:f>'CAC Detail'!$D$80:$J$80</c:f>
              <c:numCache/>
            </c:numRef>
          </c:val>
        </c:ser>
        <c:ser>
          <c:idx val="3"/>
          <c:order val="3"/>
          <c:tx>
            <c:strRef>
              <c:f>'CAC Detail'!$C$81</c:f>
              <c:strCache>
                <c:ptCount val="1"/>
                <c:pt idx="0">
                  <c:v>SEER 18</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ln>
            </c:spPr>
          </c:dPt>
          <c:dPt>
            <c:idx val="1"/>
            <c:invertIfNegative val="0"/>
            <c:spPr>
              <a:solidFill>
                <a:schemeClr val="accent4"/>
              </a:solidFill>
              <a:ln>
                <a:noFill/>
              </a:ln>
            </c:spPr>
          </c:dPt>
          <c:dPt>
            <c:idx val="2"/>
            <c:invertIfNegative val="0"/>
            <c:spPr>
              <a:solidFill>
                <a:schemeClr val="accent4"/>
              </a:solidFill>
              <a:ln>
                <a:noFill/>
              </a:ln>
            </c:spPr>
          </c:dPt>
          <c:dPt>
            <c:idx val="3"/>
            <c:invertIfNegative val="0"/>
            <c:spPr>
              <a:solidFill>
                <a:schemeClr val="accent4"/>
              </a:solidFill>
              <a:ln>
                <a:noFill/>
              </a:ln>
            </c:spPr>
          </c:dPt>
          <c:dPt>
            <c:idx val="4"/>
            <c:invertIfNegative val="0"/>
            <c:spPr>
              <a:solidFill>
                <a:schemeClr val="accent4"/>
              </a:solidFill>
              <a:ln>
                <a:noFill/>
              </a:ln>
            </c:spPr>
          </c:dPt>
          <c:dPt>
            <c:idx val="5"/>
            <c:invertIfNegative val="0"/>
            <c:spPr>
              <a:solidFill>
                <a:schemeClr val="accent4"/>
              </a:solidFill>
              <a:ln>
                <a:noFill/>
              </a:ln>
            </c:spPr>
          </c:dPt>
          <c:dPt>
            <c:idx val="6"/>
            <c:invertIfNegative val="0"/>
            <c:spPr>
              <a:solidFill>
                <a:schemeClr val="accent4"/>
              </a:solidFill>
              <a:ln>
                <a:noFill/>
              </a:ln>
            </c:spPr>
          </c:dPt>
          <c:dLbls>
            <c:numFmt formatCode="General" sourceLinked="1"/>
            <c:showLegendKey val="0"/>
            <c:showVal val="0"/>
            <c:showBubbleSize val="0"/>
            <c:showCatName val="0"/>
            <c:showSerName val="0"/>
            <c:showPercent val="0"/>
          </c:dLbls>
          <c:cat>
            <c:numRef>
              <c:f>'CAC Detail'!$D$77:$J$77</c:f>
              <c:numCache/>
            </c:numRef>
          </c:cat>
          <c:val>
            <c:numRef>
              <c:f>'CAC Detail'!$D$81:$J$81</c:f>
              <c:numCache/>
            </c:numRef>
          </c:val>
        </c:ser>
        <c:overlap val="100"/>
        <c:gapWidth val="80"/>
        <c:axId val="35151678"/>
        <c:axId val="47929647"/>
      </c:barChart>
      <c:catAx>
        <c:axId val="35151678"/>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47929647"/>
        <c:crosses val="autoZero"/>
        <c:auto val="1"/>
        <c:lblOffset val="100"/>
        <c:noMultiLvlLbl val="0"/>
      </c:catAx>
      <c:valAx>
        <c:axId val="47929647"/>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 of CAC Stock</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crossAx val="35151678"/>
        <c:crosses val="autoZero"/>
        <c:crossBetween val="between"/>
        <c:dispUnits/>
      </c:valAx>
    </c:plotArea>
    <c:legend>
      <c:legendPos val="b"/>
      <c:layout>
        <c:manualLayout>
          <c:xMode val="edge"/>
          <c:yMode val="edge"/>
          <c:x val="0.04675"/>
          <c:y val="0.85575"/>
          <c:w val="0.931"/>
          <c:h val="0.0677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tx>
            <c:strRef>
              <c:f>'CAC Detail'!$X$93</c:f>
              <c:strCache>
                <c:ptCount val="1"/>
                <c:pt idx="0">
                  <c:v>Current Practice Average</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'CAC Detail'!$Y$87:$AE$87</c:f>
              <c:numCache/>
            </c:numRef>
          </c:xVal>
          <c:yVal>
            <c:numRef>
              <c:f>'CAC Detail'!$Y$93:$AE$93</c:f>
              <c:numCache/>
            </c:numRef>
          </c:yVal>
          <c:smooth val="0"/>
        </c:ser>
        <c:axId val="28713640"/>
        <c:axId val="57096169"/>
      </c:scatterChart>
      <c:valAx>
        <c:axId val="28713640"/>
        <c:scaling>
          <c:orientation val="minMax"/>
          <c:max val="2021"/>
          <c:min val="2015"/>
        </c:scaling>
        <c:axPos val="b"/>
        <c:delete val="0"/>
        <c:numFmt formatCode="General" sourceLinked="1"/>
        <c:majorTickMark val="none"/>
        <c:minorTickMark val="none"/>
        <c:tickLblPos val="nextTo"/>
        <c:spPr>
          <a:noFill/>
          <a:ln w="9525" cap="flat" cmpd="sng">
            <a:solidFill>
              <a:schemeClr val="tx1">
                <a:lumMod val="25000"/>
                <a:lumOff val="75000"/>
              </a:schemeClr>
            </a:solidFill>
            <a:round/>
          </a:ln>
        </c:spPr>
        <c:crossAx val="57096169"/>
        <c:crosses val="autoZero"/>
        <c:crossBetween val="midCat"/>
        <c:dispUnits/>
      </c:valAx>
      <c:valAx>
        <c:axId val="57096169"/>
        <c:scaling>
          <c:orientation val="minMax"/>
          <c:max val="18"/>
          <c:min val="10"/>
        </c:scaling>
        <c:axPos val="l"/>
        <c:title>
          <c:tx>
            <c:rich>
              <a:bodyPr vert="horz" rot="-5400000" anchor="ctr"/>
              <a:lstStyle/>
              <a:p>
                <a:pPr algn="ctr">
                  <a:defRPr/>
                </a:pPr>
                <a:r>
                  <a:rPr lang="en-US" cap="none" sz="1000" b="0" i="0" u="none" baseline="0">
                    <a:solidFill>
                      <a:srgbClr val="000000"/>
                    </a:solidFill>
                    <a:latin typeface="Arial"/>
                    <a:ea typeface="Arial"/>
                    <a:cs typeface="Arial"/>
                  </a:rPr>
                  <a:t>SEER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0_);_(* \(#,##0.0\);_(* &quot;-&quot;?_);_(@_)" sourceLinked="0"/>
        <c:majorTickMark val="none"/>
        <c:minorTickMark val="none"/>
        <c:tickLblPos val="nextTo"/>
        <c:spPr>
          <a:noFill/>
          <a:ln w="9525" cap="flat" cmpd="sng">
            <a:solidFill>
              <a:schemeClr val="tx1">
                <a:lumMod val="25000"/>
                <a:lumOff val="75000"/>
              </a:schemeClr>
            </a:solidFill>
            <a:round/>
          </a:ln>
        </c:spPr>
        <c:crossAx val="28713640"/>
        <c:crosses val="autoZero"/>
        <c:crossBetween val="midCat"/>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3'!$BH$7</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3'!$BI$6:$BO$6</c:f>
              <c:numCache/>
            </c:numRef>
          </c:cat>
          <c:val>
            <c:numRef>
              <c:f>'Table 3'!$BI$7:$BO$7</c:f>
              <c:numCache/>
            </c:numRef>
          </c:val>
          <c:smooth val="0"/>
        </c:ser>
        <c:ser>
          <c:idx val="1"/>
          <c:order val="1"/>
          <c:tx>
            <c:strRef>
              <c:f>'Table 3'!$BH$8</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3'!$BI$6:$BO$6</c:f>
              <c:numCache/>
            </c:numRef>
          </c:cat>
          <c:val>
            <c:numRef>
              <c:f>'Table 3'!$BI$8:$BO$8</c:f>
              <c:numCache/>
            </c:numRef>
          </c:val>
          <c:smooth val="0"/>
        </c:ser>
        <c:axId val="14009192"/>
        <c:axId val="58973865"/>
      </c:lineChart>
      <c:catAx>
        <c:axId val="1400919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Arial"/>
                <a:ea typeface="Arial"/>
                <a:cs typeface="Arial"/>
              </a:defRPr>
            </a:pPr>
          </a:p>
        </c:txPr>
        <c:crossAx val="58973865"/>
        <c:crosses val="autoZero"/>
        <c:auto val="1"/>
        <c:lblOffset val="100"/>
        <c:noMultiLvlLbl val="0"/>
      </c:catAx>
      <c:valAx>
        <c:axId val="58973865"/>
        <c:scaling>
          <c:orientation val="minMax"/>
          <c:max val="400"/>
          <c:min val="0"/>
        </c:scaling>
        <c:axPos val="l"/>
        <c:title>
          <c:tx>
            <c:rich>
              <a:bodyPr vert="horz" rot="-5400000" anchor="ctr"/>
              <a:lstStyle/>
              <a:p>
                <a:pPr algn="ctr">
                  <a:defRPr/>
                </a:pPr>
                <a:r>
                  <a:rPr lang="en-US" cap="none" sz="1000" b="0" i="0"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solidFill>
                <a:latin typeface="Arial"/>
                <a:ea typeface="Arial"/>
                <a:cs typeface="Arial"/>
              </a:defRPr>
            </a:pPr>
          </a:p>
        </c:txPr>
        <c:crossAx val="14009192"/>
        <c:crosses val="autoZero"/>
        <c:crossBetween val="between"/>
        <c:dispUnits/>
      </c:valAx>
    </c:plotArea>
    <c:legend>
      <c:legendPos val="b"/>
      <c:layout/>
      <c:overlay val="0"/>
      <c:spPr>
        <a:noFill/>
        <a:ln>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3'!$AN$29</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3'!$AO$28:$AU$28</c:f>
              <c:numCache/>
            </c:numRef>
          </c:cat>
          <c:val>
            <c:numRef>
              <c:f>'Table 3'!$AO$29:$AU$29</c:f>
              <c:numCache/>
            </c:numRef>
          </c:val>
          <c:smooth val="0"/>
        </c:ser>
        <c:ser>
          <c:idx val="1"/>
          <c:order val="1"/>
          <c:tx>
            <c:strRef>
              <c:f>'Table 3'!$AN$30</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3'!$AO$28:$AU$28</c:f>
              <c:numCache/>
            </c:numRef>
          </c:cat>
          <c:val>
            <c:numRef>
              <c:f>'Table 3'!$AO$30:$AU$30</c:f>
              <c:numCache/>
            </c:numRef>
          </c:val>
          <c:smooth val="0"/>
        </c:ser>
        <c:axId val="61002738"/>
        <c:axId val="12153731"/>
      </c:lineChart>
      <c:catAx>
        <c:axId val="61002738"/>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12153731"/>
        <c:crosses val="autoZero"/>
        <c:auto val="1"/>
        <c:lblOffset val="100"/>
        <c:noMultiLvlLbl val="0"/>
      </c:catAx>
      <c:valAx>
        <c:axId val="12153731"/>
        <c:scaling>
          <c:orientation val="minMax"/>
          <c:min val="0"/>
        </c:scaling>
        <c:axPos val="l"/>
        <c:title>
          <c:tx>
            <c:rich>
              <a:bodyPr vert="horz" rot="-5400000" anchor="ctr"/>
              <a:lstStyle/>
              <a:p>
                <a:pPr algn="ctr">
                  <a:defRPr/>
                </a:pPr>
                <a:r>
                  <a:rPr lang="en-US" cap="none"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crossAx val="61002738"/>
        <c:crosses val="autoZero"/>
        <c:crossBetween val="between"/>
        <c:dispUnits/>
      </c:valAx>
    </c:plotArea>
    <c:legend>
      <c:legendPos val="b"/>
      <c:layout/>
      <c:overlay val="0"/>
      <c:spPr>
        <a:noFill/>
        <a:ln>
          <a:noFill/>
        </a:ln>
      </c:sp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4'!$AN$7</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4'!$AO$6:$AU$6</c:f>
              <c:numCache/>
            </c:numRef>
          </c:cat>
          <c:val>
            <c:numRef>
              <c:f>'Table 4'!$AO$7:$AU$7</c:f>
              <c:numCache/>
            </c:numRef>
          </c:val>
          <c:smooth val="0"/>
        </c:ser>
        <c:ser>
          <c:idx val="1"/>
          <c:order val="1"/>
          <c:tx>
            <c:strRef>
              <c:f>'Table 4'!$AN$8</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4'!$AO$6:$AU$6</c:f>
              <c:numCache/>
            </c:numRef>
          </c:cat>
          <c:val>
            <c:numRef>
              <c:f>'Table 4'!$AO$8:$AU$8</c:f>
              <c:numCache/>
            </c:numRef>
          </c:val>
          <c:smooth val="0"/>
        </c:ser>
        <c:axId val="42274716"/>
        <c:axId val="44928125"/>
      </c:lineChart>
      <c:catAx>
        <c:axId val="42274716"/>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44928125"/>
        <c:crosses val="autoZero"/>
        <c:auto val="1"/>
        <c:lblOffset val="100"/>
        <c:noMultiLvlLbl val="0"/>
      </c:catAx>
      <c:valAx>
        <c:axId val="44928125"/>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crossAx val="42274716"/>
        <c:crosses val="autoZero"/>
        <c:crossBetween val="between"/>
        <c:dispUnits/>
      </c:valAx>
    </c:plotArea>
    <c:legend>
      <c:legendPos val="b"/>
      <c:layout/>
      <c:overlay val="0"/>
      <c:spPr>
        <a:noFill/>
        <a:ln>
          <a:noFill/>
        </a:ln>
      </c:spPr>
    </c:legend>
    <c:plotVisOnly val="1"/>
    <c:dispBlanksAs val="gap"/>
    <c:showDLblsOverMax val="0"/>
  </c:chart>
  <c:spPr>
    <a:ln w="6350">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4'!$AX$7</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4'!$AY$6:$BE$6</c:f>
              <c:numCache/>
            </c:numRef>
          </c:cat>
          <c:val>
            <c:numRef>
              <c:f>'Table 4'!$AY$7:$BE$7</c:f>
              <c:numCache/>
            </c:numRef>
          </c:val>
          <c:smooth val="0"/>
        </c:ser>
        <c:ser>
          <c:idx val="1"/>
          <c:order val="1"/>
          <c:tx>
            <c:strRef>
              <c:f>'Table 4'!$AX$8</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4'!$AY$6:$BE$6</c:f>
              <c:numCache/>
            </c:numRef>
          </c:cat>
          <c:val>
            <c:numRef>
              <c:f>'Table 4'!$AY$8:$BE$8</c:f>
              <c:numCache/>
            </c:numRef>
          </c:val>
          <c:smooth val="0"/>
        </c:ser>
        <c:axId val="1699942"/>
        <c:axId val="15299479"/>
      </c:lineChart>
      <c:catAx>
        <c:axId val="1699942"/>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15299479"/>
        <c:crosses val="autoZero"/>
        <c:auto val="1"/>
        <c:lblOffset val="100"/>
        <c:noMultiLvlLbl val="0"/>
      </c:catAx>
      <c:valAx>
        <c:axId val="15299479"/>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1699942"/>
        <c:crosses val="autoZero"/>
        <c:crossBetween val="between"/>
        <c:dispUnits/>
      </c:valAx>
    </c:plotArea>
    <c:legend>
      <c:legendPos val="b"/>
      <c:layout/>
      <c:overlay val="0"/>
      <c:spPr>
        <a:noFill/>
        <a:ln>
          <a:noFill/>
        </a:ln>
      </c:sp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4'!$BH$7</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4'!$BI$6:$BO$6</c:f>
              <c:numCache/>
            </c:numRef>
          </c:cat>
          <c:val>
            <c:numRef>
              <c:f>'Table 4'!$BI$7:$BO$7</c:f>
              <c:numCache/>
            </c:numRef>
          </c:val>
          <c:smooth val="0"/>
        </c:ser>
        <c:ser>
          <c:idx val="1"/>
          <c:order val="1"/>
          <c:tx>
            <c:strRef>
              <c:f>'Table 4'!$BH$8</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4'!$BI$6:$BO$6</c:f>
              <c:numCache/>
            </c:numRef>
          </c:cat>
          <c:val>
            <c:numRef>
              <c:f>'Table 4'!$BI$8:$BO$8</c:f>
              <c:numCache/>
            </c:numRef>
          </c:val>
          <c:smooth val="0"/>
        </c:ser>
        <c:axId val="3477584"/>
        <c:axId val="31298257"/>
      </c:lineChart>
      <c:catAx>
        <c:axId val="347758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31298257"/>
        <c:crosses val="autoZero"/>
        <c:auto val="1"/>
        <c:lblOffset val="100"/>
        <c:noMultiLvlLbl val="0"/>
      </c:catAx>
      <c:valAx>
        <c:axId val="3129825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000" b="0" i="0" u="none" baseline="0">
                <a:solidFill>
                  <a:schemeClr val="tx1"/>
                </a:solidFill>
                <a:latin typeface="Arial"/>
                <a:ea typeface="Arial"/>
                <a:cs typeface="Arial"/>
              </a:defRPr>
            </a:pPr>
          </a:p>
        </c:txPr>
        <c:crossAx val="3477584"/>
        <c:crosses val="autoZero"/>
        <c:crossBetween val="between"/>
        <c:dispUnits/>
      </c:valAx>
    </c:plotArea>
    <c:legend>
      <c:legendPos val="b"/>
      <c:layout/>
      <c:overlay val="0"/>
      <c:spPr>
        <a:noFill/>
        <a:ln>
          <a:noFill/>
        </a:ln>
      </c:sp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lineChart>
        <c:grouping val="standard"/>
        <c:varyColors val="0"/>
        <c:ser>
          <c:idx val="0"/>
          <c:order val="0"/>
          <c:tx>
            <c:strRef>
              <c:f>'Table 4'!$AN$31</c:f>
              <c:strCache>
                <c:ptCount val="1"/>
                <c:pt idx="0">
                  <c:v>Market</c:v>
                </c:pt>
              </c:strCache>
            </c:strRef>
          </c:tx>
          <c:spPr>
            <a:ln w="28575" cap="rnd">
              <a:solidFill>
                <a:srgbClr val="17A8B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4'!$AO$30:$AU$30</c:f>
              <c:numCache/>
            </c:numRef>
          </c:cat>
          <c:val>
            <c:numRef>
              <c:f>'Table 4'!$AO$31:$AU$31</c:f>
              <c:numCache/>
            </c:numRef>
          </c:val>
          <c:smooth val="0"/>
        </c:ser>
        <c:ser>
          <c:idx val="1"/>
          <c:order val="1"/>
          <c:tx>
            <c:strRef>
              <c:f>'Table 4'!$AN$32</c:f>
              <c:strCache>
                <c:ptCount val="1"/>
                <c:pt idx="0">
                  <c:v>Baseline</c:v>
                </c:pt>
              </c:strCache>
            </c:strRef>
          </c:tx>
          <c:spPr>
            <a:ln w="28575" cap="rnd">
              <a:solidFill>
                <a:srgbClr val="86CFD8"/>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'Table 4'!$AO$30:$AU$30</c:f>
              <c:numCache/>
            </c:numRef>
          </c:cat>
          <c:val>
            <c:numRef>
              <c:f>'Table 4'!$AO$32:$AU$32</c:f>
              <c:numCache/>
            </c:numRef>
          </c:val>
          <c:smooth val="0"/>
        </c:ser>
        <c:axId val="13248858"/>
        <c:axId val="52130859"/>
      </c:lineChart>
      <c:catAx>
        <c:axId val="13248858"/>
        <c:scaling>
          <c:orientation val="minMax"/>
        </c:scaling>
        <c:axPos val="b"/>
        <c:title>
          <c:tx>
            <c:rich>
              <a:bodyPr vert="horz" rot="0" anchor="ctr"/>
              <a:lstStyle/>
              <a:p>
                <a:pPr algn="ctr">
                  <a:defRPr/>
                </a:pPr>
                <a:r>
                  <a:rPr lang="en-US" cap="none" u="none" baseline="0">
                    <a:solidFill>
                      <a:srgbClr val="000000"/>
                    </a:solidFill>
                    <a:latin typeface="Arial"/>
                    <a:ea typeface="Arial"/>
                    <a:cs typeface="Arial"/>
                  </a:rPr>
                  <a:t>Year</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crossAx val="52130859"/>
        <c:crosses val="autoZero"/>
        <c:auto val="1"/>
        <c:lblOffset val="100"/>
        <c:noMultiLvlLbl val="0"/>
      </c:catAx>
      <c:valAx>
        <c:axId val="52130859"/>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Consumption (aMW at Busbar)</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crossAx val="13248858"/>
        <c:crosses val="autoZero"/>
        <c:crossBetween val="between"/>
        <c:dispUnits/>
      </c:valAx>
    </c:plotArea>
    <c:legend>
      <c:legendPos val="b"/>
      <c:layout/>
      <c:overlay val="0"/>
      <c:spPr>
        <a:noFill/>
        <a:ln>
          <a:noFill/>
        </a:ln>
      </c:spPr>
    </c:legend>
    <c:plotVisOnly val="1"/>
    <c:dispBlanksAs val="gap"/>
    <c:showDLblsOverMax val="0"/>
  </c:chart>
  <c:spPr>
    <a:ln>
      <a:solidFill>
        <a:schemeClr val="bg1"/>
      </a:solid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7">
  <a:schemeClr val="accent4"/>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16</xdr:row>
      <xdr:rowOff>66675</xdr:rowOff>
    </xdr:from>
    <xdr:to>
      <xdr:col>2</xdr:col>
      <xdr:colOff>1190625</xdr:colOff>
      <xdr:row>22</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3400" y="5600700"/>
          <a:ext cx="1133475" cy="1047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4</xdr:row>
      <xdr:rowOff>142875</xdr:rowOff>
    </xdr:from>
    <xdr:to>
      <xdr:col>20</xdr:col>
      <xdr:colOff>495300</xdr:colOff>
      <xdr:row>30</xdr:row>
      <xdr:rowOff>142875</xdr:rowOff>
    </xdr:to>
    <xdr:graphicFrame macro="">
      <xdr:nvGraphicFramePr>
        <xdr:cNvPr id="3" name="Chart 2"/>
        <xdr:cNvGraphicFramePr/>
      </xdr:nvGraphicFramePr>
      <xdr:xfrm>
        <a:off x="10515600" y="847725"/>
        <a:ext cx="5038725" cy="4695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xdr:row>
      <xdr:rowOff>323850</xdr:rowOff>
    </xdr:from>
    <xdr:to>
      <xdr:col>21</xdr:col>
      <xdr:colOff>0</xdr:colOff>
      <xdr:row>27</xdr:row>
      <xdr:rowOff>190500</xdr:rowOff>
    </xdr:to>
    <xdr:graphicFrame macro="">
      <xdr:nvGraphicFramePr>
        <xdr:cNvPr id="3" name="Chart 2"/>
        <xdr:cNvGraphicFramePr/>
      </xdr:nvGraphicFramePr>
      <xdr:xfrm>
        <a:off x="7715250" y="676275"/>
        <a:ext cx="5819775" cy="4476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5</xdr:row>
      <xdr:rowOff>0</xdr:rowOff>
    </xdr:from>
    <xdr:to>
      <xdr:col>19</xdr:col>
      <xdr:colOff>571500</xdr:colOff>
      <xdr:row>29</xdr:row>
      <xdr:rowOff>66675</xdr:rowOff>
    </xdr:to>
    <xdr:graphicFrame macro="">
      <xdr:nvGraphicFramePr>
        <xdr:cNvPr id="2" name="Chart 1"/>
        <xdr:cNvGraphicFramePr/>
      </xdr:nvGraphicFramePr>
      <xdr:xfrm>
        <a:off x="8039100" y="1057275"/>
        <a:ext cx="5153025" cy="4819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17</xdr:row>
      <xdr:rowOff>38100</xdr:rowOff>
    </xdr:from>
    <xdr:to>
      <xdr:col>20</xdr:col>
      <xdr:colOff>581025</xdr:colOff>
      <xdr:row>36</xdr:row>
      <xdr:rowOff>57150</xdr:rowOff>
    </xdr:to>
    <xdr:graphicFrame macro="">
      <xdr:nvGraphicFramePr>
        <xdr:cNvPr id="2" name="Chart 1"/>
        <xdr:cNvGraphicFramePr/>
      </xdr:nvGraphicFramePr>
      <xdr:xfrm>
        <a:off x="10144125" y="4076700"/>
        <a:ext cx="5210175" cy="3533775"/>
      </xdr:xfrm>
      <a:graphic>
        <a:graphicData uri="http://schemas.openxmlformats.org/drawingml/2006/chart">
          <c:chart xmlns:c="http://schemas.openxmlformats.org/drawingml/2006/chart" r:id="rId1"/>
        </a:graphicData>
      </a:graphic>
    </xdr:graphicFrame>
    <xdr:clientData/>
  </xdr:twoCellAnchor>
  <xdr:twoCellAnchor>
    <xdr:from>
      <xdr:col>21</xdr:col>
      <xdr:colOff>57150</xdr:colOff>
      <xdr:row>17</xdr:row>
      <xdr:rowOff>142875</xdr:rowOff>
    </xdr:from>
    <xdr:to>
      <xdr:col>28</xdr:col>
      <xdr:colOff>361950</xdr:colOff>
      <xdr:row>36</xdr:row>
      <xdr:rowOff>76200</xdr:rowOff>
    </xdr:to>
    <xdr:graphicFrame macro="">
      <xdr:nvGraphicFramePr>
        <xdr:cNvPr id="3" name="Chart 2"/>
        <xdr:cNvGraphicFramePr/>
      </xdr:nvGraphicFramePr>
      <xdr:xfrm>
        <a:off x="15535275" y="4181475"/>
        <a:ext cx="5238750" cy="3448050"/>
      </xdr:xfrm>
      <a:graphic>
        <a:graphicData uri="http://schemas.openxmlformats.org/drawingml/2006/chart">
          <c:chart xmlns:c="http://schemas.openxmlformats.org/drawingml/2006/chart" r:id="rId2"/>
        </a:graphicData>
      </a:graphic>
    </xdr:graphicFrame>
    <xdr:clientData/>
  </xdr:twoCellAnchor>
  <xdr:twoCellAnchor>
    <xdr:from>
      <xdr:col>13</xdr:col>
      <xdr:colOff>266700</xdr:colOff>
      <xdr:row>40</xdr:row>
      <xdr:rowOff>57150</xdr:rowOff>
    </xdr:from>
    <xdr:to>
      <xdr:col>20</xdr:col>
      <xdr:colOff>571500</xdr:colOff>
      <xdr:row>56</xdr:row>
      <xdr:rowOff>28575</xdr:rowOff>
    </xdr:to>
    <xdr:graphicFrame macro="">
      <xdr:nvGraphicFramePr>
        <xdr:cNvPr id="4" name="Chart 3"/>
        <xdr:cNvGraphicFramePr/>
      </xdr:nvGraphicFramePr>
      <xdr:xfrm>
        <a:off x="10106025" y="8286750"/>
        <a:ext cx="5238750" cy="3095625"/>
      </xdr:xfrm>
      <a:graphic>
        <a:graphicData uri="http://schemas.openxmlformats.org/drawingml/2006/chart">
          <c:chart xmlns:c="http://schemas.openxmlformats.org/drawingml/2006/chart" r:id="rId3"/>
        </a:graphicData>
      </a:graphic>
    </xdr:graphicFrame>
    <xdr:clientData/>
  </xdr:twoCellAnchor>
  <xdr:twoCellAnchor>
    <xdr:from>
      <xdr:col>21</xdr:col>
      <xdr:colOff>123825</xdr:colOff>
      <xdr:row>40</xdr:row>
      <xdr:rowOff>85725</xdr:rowOff>
    </xdr:from>
    <xdr:to>
      <xdr:col>28</xdr:col>
      <xdr:colOff>428625</xdr:colOff>
      <xdr:row>56</xdr:row>
      <xdr:rowOff>104775</xdr:rowOff>
    </xdr:to>
    <xdr:graphicFrame macro="">
      <xdr:nvGraphicFramePr>
        <xdr:cNvPr id="6" name="Chart 5"/>
        <xdr:cNvGraphicFramePr/>
      </xdr:nvGraphicFramePr>
      <xdr:xfrm>
        <a:off x="15601950" y="8315325"/>
        <a:ext cx="5238750" cy="3143250"/>
      </xdr:xfrm>
      <a:graphic>
        <a:graphicData uri="http://schemas.openxmlformats.org/drawingml/2006/chart">
          <c:chart xmlns:c="http://schemas.openxmlformats.org/drawingml/2006/chart" r:id="rId4"/>
        </a:graphicData>
      </a:graphic>
    </xdr:graphicFrame>
    <xdr:clientData/>
  </xdr:twoCellAnchor>
  <xdr:twoCellAnchor>
    <xdr:from>
      <xdr:col>27</xdr:col>
      <xdr:colOff>342900</xdr:colOff>
      <xdr:row>41</xdr:row>
      <xdr:rowOff>219075</xdr:rowOff>
    </xdr:from>
    <xdr:to>
      <xdr:col>28</xdr:col>
      <xdr:colOff>171450</xdr:colOff>
      <xdr:row>42</xdr:row>
      <xdr:rowOff>9525</xdr:rowOff>
    </xdr:to>
    <xdr:sp macro="" textlink="">
      <xdr:nvSpPr>
        <xdr:cNvPr id="9" name="Rectangle 8"/>
        <xdr:cNvSpPr/>
      </xdr:nvSpPr>
      <xdr:spPr>
        <a:xfrm>
          <a:off x="20050125" y="8610600"/>
          <a:ext cx="533400" cy="342900"/>
        </a:xfrm>
        <a:prstGeom prst="rect">
          <a:avLst/>
        </a:prstGeom>
        <a:solidFill>
          <a:srgbClr val="FFFFFF">
            <a:alpha val="60000"/>
          </a:srgb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27</xdr:col>
      <xdr:colOff>285750</xdr:colOff>
      <xdr:row>18</xdr:row>
      <xdr:rowOff>85725</xdr:rowOff>
    </xdr:from>
    <xdr:to>
      <xdr:col>28</xdr:col>
      <xdr:colOff>200025</xdr:colOff>
      <xdr:row>19</xdr:row>
      <xdr:rowOff>123825</xdr:rowOff>
    </xdr:to>
    <xdr:sp macro="" textlink="">
      <xdr:nvSpPr>
        <xdr:cNvPr id="10" name="Rectangle 9"/>
        <xdr:cNvSpPr/>
      </xdr:nvSpPr>
      <xdr:spPr>
        <a:xfrm>
          <a:off x="19992975" y="4286250"/>
          <a:ext cx="619125" cy="200025"/>
        </a:xfrm>
        <a:prstGeom prst="rect">
          <a:avLst/>
        </a:prstGeom>
        <a:solidFill>
          <a:srgbClr val="FFFFFF">
            <a:alpha val="60000"/>
          </a:srgbClr>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3</xdr:row>
      <xdr:rowOff>95250</xdr:rowOff>
    </xdr:from>
    <xdr:to>
      <xdr:col>21</xdr:col>
      <xdr:colOff>361950</xdr:colOff>
      <xdr:row>20</xdr:row>
      <xdr:rowOff>352425</xdr:rowOff>
    </xdr:to>
    <xdr:graphicFrame macro="">
      <xdr:nvGraphicFramePr>
        <xdr:cNvPr id="2" name="Chart 1"/>
        <xdr:cNvGraphicFramePr/>
      </xdr:nvGraphicFramePr>
      <xdr:xfrm>
        <a:off x="11639550" y="638175"/>
        <a:ext cx="5257800" cy="3609975"/>
      </xdr:xfrm>
      <a:graphic>
        <a:graphicData uri="http://schemas.openxmlformats.org/drawingml/2006/chart">
          <c:chart xmlns:c="http://schemas.openxmlformats.org/drawingml/2006/chart" r:id="rId1"/>
        </a:graphicData>
      </a:graphic>
    </xdr:graphicFrame>
    <xdr:clientData/>
  </xdr:twoCellAnchor>
  <xdr:twoCellAnchor>
    <xdr:from>
      <xdr:col>13</xdr:col>
      <xdr:colOff>600075</xdr:colOff>
      <xdr:row>35</xdr:row>
      <xdr:rowOff>152400</xdr:rowOff>
    </xdr:from>
    <xdr:to>
      <xdr:col>21</xdr:col>
      <xdr:colOff>314325</xdr:colOff>
      <xdr:row>53</xdr:row>
      <xdr:rowOff>66675</xdr:rowOff>
    </xdr:to>
    <xdr:graphicFrame macro="">
      <xdr:nvGraphicFramePr>
        <xdr:cNvPr id="8" name="Chart 7"/>
        <xdr:cNvGraphicFramePr/>
      </xdr:nvGraphicFramePr>
      <xdr:xfrm>
        <a:off x="11496675" y="6877050"/>
        <a:ext cx="5353050" cy="3390900"/>
      </xdr:xfrm>
      <a:graphic>
        <a:graphicData uri="http://schemas.openxmlformats.org/drawingml/2006/chart">
          <c:chart xmlns:c="http://schemas.openxmlformats.org/drawingml/2006/chart" r:id="rId2"/>
        </a:graphicData>
      </a:graphic>
    </xdr:graphicFrame>
    <xdr:clientData/>
  </xdr:twoCellAnchor>
  <xdr:twoCellAnchor>
    <xdr:from>
      <xdr:col>24</xdr:col>
      <xdr:colOff>38100</xdr:colOff>
      <xdr:row>35</xdr:row>
      <xdr:rowOff>85725</xdr:rowOff>
    </xdr:from>
    <xdr:to>
      <xdr:col>31</xdr:col>
      <xdr:colOff>352425</xdr:colOff>
      <xdr:row>53</xdr:row>
      <xdr:rowOff>0</xdr:rowOff>
    </xdr:to>
    <xdr:graphicFrame macro="">
      <xdr:nvGraphicFramePr>
        <xdr:cNvPr id="9" name="Chart 8"/>
        <xdr:cNvGraphicFramePr/>
      </xdr:nvGraphicFramePr>
      <xdr:xfrm>
        <a:off x="18688050" y="6810375"/>
        <a:ext cx="5248275" cy="3390900"/>
      </xdr:xfrm>
      <a:graphic>
        <a:graphicData uri="http://schemas.openxmlformats.org/drawingml/2006/chart">
          <c:chart xmlns:c="http://schemas.openxmlformats.org/drawingml/2006/chart" r:id="rId3"/>
        </a:graphicData>
      </a:graphic>
    </xdr:graphicFrame>
    <xdr:clientData/>
  </xdr:twoCellAnchor>
  <xdr:twoCellAnchor>
    <xdr:from>
      <xdr:col>14</xdr:col>
      <xdr:colOff>19050</xdr:colOff>
      <xdr:row>67</xdr:row>
      <xdr:rowOff>152400</xdr:rowOff>
    </xdr:from>
    <xdr:to>
      <xdr:col>21</xdr:col>
      <xdr:colOff>342900</xdr:colOff>
      <xdr:row>85</xdr:row>
      <xdr:rowOff>0</xdr:rowOff>
    </xdr:to>
    <xdr:graphicFrame macro="">
      <xdr:nvGraphicFramePr>
        <xdr:cNvPr id="12" name="Chart 11"/>
        <xdr:cNvGraphicFramePr/>
      </xdr:nvGraphicFramePr>
      <xdr:xfrm>
        <a:off x="11620500" y="12782550"/>
        <a:ext cx="5257800" cy="3714750"/>
      </xdr:xfrm>
      <a:graphic>
        <a:graphicData uri="http://schemas.openxmlformats.org/drawingml/2006/chart">
          <c:chart xmlns:c="http://schemas.openxmlformats.org/drawingml/2006/chart" r:id="rId4"/>
        </a:graphicData>
      </a:graphic>
    </xdr:graphicFrame>
    <xdr:clientData/>
  </xdr:twoCellAnchor>
  <xdr:twoCellAnchor>
    <xdr:from>
      <xdr:col>24</xdr:col>
      <xdr:colOff>9525</xdr:colOff>
      <xdr:row>67</xdr:row>
      <xdr:rowOff>123825</xdr:rowOff>
    </xdr:from>
    <xdr:to>
      <xdr:col>31</xdr:col>
      <xdr:colOff>323850</xdr:colOff>
      <xdr:row>84</xdr:row>
      <xdr:rowOff>381000</xdr:rowOff>
    </xdr:to>
    <xdr:graphicFrame macro="">
      <xdr:nvGraphicFramePr>
        <xdr:cNvPr id="13" name="Chart 12"/>
        <xdr:cNvGraphicFramePr/>
      </xdr:nvGraphicFramePr>
      <xdr:xfrm>
        <a:off x="18659475" y="12753975"/>
        <a:ext cx="5248275" cy="37147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533400</xdr:colOff>
      <xdr:row>4</xdr:row>
      <xdr:rowOff>104775</xdr:rowOff>
    </xdr:from>
    <xdr:to>
      <xdr:col>21</xdr:col>
      <xdr:colOff>209550</xdr:colOff>
      <xdr:row>22</xdr:row>
      <xdr:rowOff>123825</xdr:rowOff>
    </xdr:to>
    <xdr:graphicFrame macro="">
      <xdr:nvGraphicFramePr>
        <xdr:cNvPr id="2" name="Chart 1"/>
        <xdr:cNvGraphicFramePr/>
      </xdr:nvGraphicFramePr>
      <xdr:xfrm>
        <a:off x="10753725" y="1009650"/>
        <a:ext cx="5314950" cy="3914775"/>
      </xdr:xfrm>
      <a:graphic>
        <a:graphicData uri="http://schemas.openxmlformats.org/drawingml/2006/chart">
          <c:chart xmlns:c="http://schemas.openxmlformats.org/drawingml/2006/chart" r:id="rId1"/>
        </a:graphicData>
      </a:graphic>
    </xdr:graphicFrame>
    <xdr:clientData/>
  </xdr:twoCellAnchor>
  <xdr:twoCellAnchor>
    <xdr:from>
      <xdr:col>13</xdr:col>
      <xdr:colOff>581025</xdr:colOff>
      <xdr:row>40</xdr:row>
      <xdr:rowOff>247650</xdr:rowOff>
    </xdr:from>
    <xdr:to>
      <xdr:col>21</xdr:col>
      <xdr:colOff>257175</xdr:colOff>
      <xdr:row>61</xdr:row>
      <xdr:rowOff>104775</xdr:rowOff>
    </xdr:to>
    <xdr:graphicFrame macro="">
      <xdr:nvGraphicFramePr>
        <xdr:cNvPr id="4" name="Chart 3"/>
        <xdr:cNvGraphicFramePr/>
      </xdr:nvGraphicFramePr>
      <xdr:xfrm>
        <a:off x="10801350" y="8496300"/>
        <a:ext cx="5314950" cy="4333875"/>
      </xdr:xfrm>
      <a:graphic>
        <a:graphicData uri="http://schemas.openxmlformats.org/drawingml/2006/chart">
          <c:chart xmlns:c="http://schemas.openxmlformats.org/drawingml/2006/chart" r:id="rId2"/>
        </a:graphicData>
      </a:graphic>
    </xdr:graphicFrame>
    <xdr:clientData/>
  </xdr:twoCellAnchor>
  <xdr:twoCellAnchor>
    <xdr:from>
      <xdr:col>13</xdr:col>
      <xdr:colOff>571500</xdr:colOff>
      <xdr:row>76</xdr:row>
      <xdr:rowOff>371475</xdr:rowOff>
    </xdr:from>
    <xdr:to>
      <xdr:col>21</xdr:col>
      <xdr:colOff>247650</xdr:colOff>
      <xdr:row>98</xdr:row>
      <xdr:rowOff>0</xdr:rowOff>
    </xdr:to>
    <xdr:graphicFrame macro="">
      <xdr:nvGraphicFramePr>
        <xdr:cNvPr id="6" name="Chart 5"/>
        <xdr:cNvGraphicFramePr/>
      </xdr:nvGraphicFramePr>
      <xdr:xfrm>
        <a:off x="10791825" y="15782925"/>
        <a:ext cx="5314950" cy="4314825"/>
      </xdr:xfrm>
      <a:graphic>
        <a:graphicData uri="http://schemas.openxmlformats.org/drawingml/2006/chart">
          <c:chart xmlns:c="http://schemas.openxmlformats.org/drawingml/2006/chart" r:id="rId3"/>
        </a:graphicData>
      </a:graphic>
    </xdr:graphicFrame>
    <xdr:clientData/>
  </xdr:twoCellAnchor>
  <xdr:twoCellAnchor>
    <xdr:from>
      <xdr:col>22</xdr:col>
      <xdr:colOff>590550</xdr:colOff>
      <xdr:row>76</xdr:row>
      <xdr:rowOff>333375</xdr:rowOff>
    </xdr:from>
    <xdr:to>
      <xdr:col>30</xdr:col>
      <xdr:colOff>266700</xdr:colOff>
      <xdr:row>97</xdr:row>
      <xdr:rowOff>152400</xdr:rowOff>
    </xdr:to>
    <xdr:graphicFrame macro="">
      <xdr:nvGraphicFramePr>
        <xdr:cNvPr id="7" name="Chart 6"/>
        <xdr:cNvGraphicFramePr/>
      </xdr:nvGraphicFramePr>
      <xdr:xfrm>
        <a:off x="17154525" y="15744825"/>
        <a:ext cx="5314950" cy="4333875"/>
      </xdr:xfrm>
      <a:graphic>
        <a:graphicData uri="http://schemas.openxmlformats.org/drawingml/2006/chart">
          <c:chart xmlns:c="http://schemas.openxmlformats.org/drawingml/2006/chart" r:id="rId4"/>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127</xdr:row>
      <xdr:rowOff>66675</xdr:rowOff>
    </xdr:from>
    <xdr:to>
      <xdr:col>15</xdr:col>
      <xdr:colOff>2657475</xdr:colOff>
      <xdr:row>149</xdr:row>
      <xdr:rowOff>9525</xdr:rowOff>
    </xdr:to>
    <xdr:graphicFrame macro="">
      <xdr:nvGraphicFramePr>
        <xdr:cNvPr id="2" name="Chart 1"/>
        <xdr:cNvGraphicFramePr/>
      </xdr:nvGraphicFramePr>
      <xdr:xfrm>
        <a:off x="10791825" y="24945975"/>
        <a:ext cx="4953000" cy="3762375"/>
      </xdr:xfrm>
      <a:graphic>
        <a:graphicData uri="http://schemas.openxmlformats.org/drawingml/2006/chart">
          <c:chart xmlns:c="http://schemas.openxmlformats.org/drawingml/2006/chart" r:id="rId1"/>
        </a:graphicData>
      </a:graphic>
    </xdr:graphicFrame>
    <xdr:clientData/>
  </xdr:twoCellAnchor>
  <xdr:twoCellAnchor>
    <xdr:from>
      <xdr:col>11</xdr:col>
      <xdr:colOff>314325</xdr:colOff>
      <xdr:row>151</xdr:row>
      <xdr:rowOff>133350</xdr:rowOff>
    </xdr:from>
    <xdr:to>
      <xdr:col>15</xdr:col>
      <xdr:colOff>2447925</xdr:colOff>
      <xdr:row>173</xdr:row>
      <xdr:rowOff>266700</xdr:rowOff>
    </xdr:to>
    <xdr:graphicFrame macro="">
      <xdr:nvGraphicFramePr>
        <xdr:cNvPr id="3" name="Chart 2"/>
        <xdr:cNvGraphicFramePr/>
      </xdr:nvGraphicFramePr>
      <xdr:xfrm>
        <a:off x="10582275" y="29175075"/>
        <a:ext cx="4953000" cy="3886200"/>
      </xdr:xfrm>
      <a:graphic>
        <a:graphicData uri="http://schemas.openxmlformats.org/drawingml/2006/chart">
          <c:chart xmlns:c="http://schemas.openxmlformats.org/drawingml/2006/chart" r:id="rId2"/>
        </a:graphicData>
      </a:graphic>
    </xdr:graphicFrame>
    <xdr:clientData/>
  </xdr:twoCellAnchor>
  <xdr:twoCellAnchor>
    <xdr:from>
      <xdr:col>12</xdr:col>
      <xdr:colOff>171450</xdr:colOff>
      <xdr:row>176</xdr:row>
      <xdr:rowOff>57150</xdr:rowOff>
    </xdr:from>
    <xdr:to>
      <xdr:col>15</xdr:col>
      <xdr:colOff>2390775</xdr:colOff>
      <xdr:row>190</xdr:row>
      <xdr:rowOff>19050</xdr:rowOff>
    </xdr:to>
    <xdr:graphicFrame macro="">
      <xdr:nvGraphicFramePr>
        <xdr:cNvPr id="4" name="Chart 3"/>
        <xdr:cNvGraphicFramePr/>
      </xdr:nvGraphicFramePr>
      <xdr:xfrm>
        <a:off x="11144250" y="33556575"/>
        <a:ext cx="4333875" cy="2390775"/>
      </xdr:xfrm>
      <a:graphic>
        <a:graphicData uri="http://schemas.openxmlformats.org/drawingml/2006/chart">
          <c:chart xmlns:c="http://schemas.openxmlformats.org/drawingml/2006/chart" r:id="rId3"/>
        </a:graphicData>
      </a:graphic>
    </xdr:graphicFrame>
    <xdr:clientData/>
  </xdr:twoCellAnchor>
  <xdr:twoCellAnchor>
    <xdr:from>
      <xdr:col>12</xdr:col>
      <xdr:colOff>142875</xdr:colOff>
      <xdr:row>193</xdr:row>
      <xdr:rowOff>9525</xdr:rowOff>
    </xdr:from>
    <xdr:to>
      <xdr:col>15</xdr:col>
      <xdr:colOff>2486025</xdr:colOff>
      <xdr:row>208</xdr:row>
      <xdr:rowOff>114300</xdr:rowOff>
    </xdr:to>
    <xdr:graphicFrame macro="">
      <xdr:nvGraphicFramePr>
        <xdr:cNvPr id="5" name="Chart 4"/>
        <xdr:cNvGraphicFramePr/>
      </xdr:nvGraphicFramePr>
      <xdr:xfrm>
        <a:off x="11115675" y="36652200"/>
        <a:ext cx="4457700" cy="2752725"/>
      </xdr:xfrm>
      <a:graphic>
        <a:graphicData uri="http://schemas.openxmlformats.org/drawingml/2006/chart">
          <c:chart xmlns:c="http://schemas.openxmlformats.org/drawingml/2006/chart" r:id="rId4"/>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60</xdr:row>
      <xdr:rowOff>66675</xdr:rowOff>
    </xdr:from>
    <xdr:to>
      <xdr:col>19</xdr:col>
      <xdr:colOff>85725</xdr:colOff>
      <xdr:row>83</xdr:row>
      <xdr:rowOff>123825</xdr:rowOff>
    </xdr:to>
    <xdr:graphicFrame macro="">
      <xdr:nvGraphicFramePr>
        <xdr:cNvPr id="2" name="Chart 1"/>
        <xdr:cNvGraphicFramePr/>
      </xdr:nvGraphicFramePr>
      <xdr:xfrm>
        <a:off x="10658475" y="11811000"/>
        <a:ext cx="5334000" cy="3952875"/>
      </xdr:xfrm>
      <a:graphic>
        <a:graphicData uri="http://schemas.openxmlformats.org/drawingml/2006/chart">
          <c:chart xmlns:c="http://schemas.openxmlformats.org/drawingml/2006/chart" r:id="rId1"/>
        </a:graphicData>
      </a:graphic>
    </xdr:graphicFrame>
    <xdr:clientData/>
  </xdr:twoCellAnchor>
  <xdr:twoCellAnchor>
    <xdr:from>
      <xdr:col>11</xdr:col>
      <xdr:colOff>685800</xdr:colOff>
      <xdr:row>86</xdr:row>
      <xdr:rowOff>9525</xdr:rowOff>
    </xdr:from>
    <xdr:to>
      <xdr:col>18</xdr:col>
      <xdr:colOff>685800</xdr:colOff>
      <xdr:row>100</xdr:row>
      <xdr:rowOff>85725</xdr:rowOff>
    </xdr:to>
    <xdr:graphicFrame macro="">
      <xdr:nvGraphicFramePr>
        <xdr:cNvPr id="3" name="Chart 2"/>
        <xdr:cNvGraphicFramePr/>
      </xdr:nvGraphicFramePr>
      <xdr:xfrm>
        <a:off x="10953750" y="16163925"/>
        <a:ext cx="4933950" cy="2752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152400</xdr:rowOff>
    </xdr:from>
    <xdr:to>
      <xdr:col>19</xdr:col>
      <xdr:colOff>438150</xdr:colOff>
      <xdr:row>22</xdr:row>
      <xdr:rowOff>152400</xdr:rowOff>
    </xdr:to>
    <xdr:graphicFrame macro="">
      <xdr:nvGraphicFramePr>
        <xdr:cNvPr id="3" name="Chart 2"/>
        <xdr:cNvGraphicFramePr/>
      </xdr:nvGraphicFramePr>
      <xdr:xfrm>
        <a:off x="7429500" y="857250"/>
        <a:ext cx="5038725" cy="3371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3</xdr:row>
      <xdr:rowOff>133350</xdr:rowOff>
    </xdr:from>
    <xdr:to>
      <xdr:col>20</xdr:col>
      <xdr:colOff>0</xdr:colOff>
      <xdr:row>26</xdr:row>
      <xdr:rowOff>57150</xdr:rowOff>
    </xdr:to>
    <xdr:graphicFrame macro="">
      <xdr:nvGraphicFramePr>
        <xdr:cNvPr id="3" name="Chart 2"/>
        <xdr:cNvGraphicFramePr/>
      </xdr:nvGraphicFramePr>
      <xdr:xfrm>
        <a:off x="7953375" y="657225"/>
        <a:ext cx="5105400" cy="3905250"/>
      </xdr:xfrm>
      <a:graphic>
        <a:graphicData uri="http://schemas.openxmlformats.org/drawingml/2006/chart">
          <c:chart xmlns:c="http://schemas.openxmlformats.org/drawingml/2006/chart" r:id="rId1"/>
        </a:graphicData>
      </a:graphic>
    </xdr:graphicFrame>
    <xdr:clientData/>
  </xdr:twoCellAnchor>
  <xdr:twoCellAnchor>
    <xdr:from>
      <xdr:col>20</xdr:col>
      <xdr:colOff>200025</xdr:colOff>
      <xdr:row>3</xdr:row>
      <xdr:rowOff>161925</xdr:rowOff>
    </xdr:from>
    <xdr:to>
      <xdr:col>28</xdr:col>
      <xdr:colOff>47625</xdr:colOff>
      <xdr:row>26</xdr:row>
      <xdr:rowOff>95250</xdr:rowOff>
    </xdr:to>
    <xdr:graphicFrame macro="">
      <xdr:nvGraphicFramePr>
        <xdr:cNvPr id="6" name="Chart 5"/>
        <xdr:cNvGraphicFramePr/>
      </xdr:nvGraphicFramePr>
      <xdr:xfrm>
        <a:off x="13258800" y="685800"/>
        <a:ext cx="5105400" cy="3914775"/>
      </xdr:xfrm>
      <a:graphic>
        <a:graphicData uri="http://schemas.openxmlformats.org/drawingml/2006/chart">
          <c:chart xmlns:c="http://schemas.openxmlformats.org/drawingml/2006/chart" r:id="rId2"/>
        </a:graphicData>
      </a:graphic>
    </xdr:graphicFrame>
    <xdr:clientData/>
  </xdr:twoCellAnchor>
  <xdr:twoCellAnchor>
    <xdr:from>
      <xdr:col>28</xdr:col>
      <xdr:colOff>361950</xdr:colOff>
      <xdr:row>4</xdr:row>
      <xdr:rowOff>38100</xdr:rowOff>
    </xdr:from>
    <xdr:to>
      <xdr:col>36</xdr:col>
      <xdr:colOff>200025</xdr:colOff>
      <xdr:row>26</xdr:row>
      <xdr:rowOff>123825</xdr:rowOff>
    </xdr:to>
    <xdr:graphicFrame macro="">
      <xdr:nvGraphicFramePr>
        <xdr:cNvPr id="9" name="Chart 8"/>
        <xdr:cNvGraphicFramePr/>
      </xdr:nvGraphicFramePr>
      <xdr:xfrm>
        <a:off x="18678525" y="723900"/>
        <a:ext cx="5095875" cy="3905250"/>
      </xdr:xfrm>
      <a:graphic>
        <a:graphicData uri="http://schemas.openxmlformats.org/drawingml/2006/chart">
          <c:chart xmlns:c="http://schemas.openxmlformats.org/drawingml/2006/chart" r:id="rId3"/>
        </a:graphicData>
      </a:graphic>
    </xdr:graphicFrame>
    <xdr:clientData/>
  </xdr:twoCellAnchor>
  <xdr:twoCellAnchor>
    <xdr:from>
      <xdr:col>12</xdr:col>
      <xdr:colOff>400050</xdr:colOff>
      <xdr:row>30</xdr:row>
      <xdr:rowOff>38100</xdr:rowOff>
    </xdr:from>
    <xdr:to>
      <xdr:col>20</xdr:col>
      <xdr:colOff>247650</xdr:colOff>
      <xdr:row>51</xdr:row>
      <xdr:rowOff>142875</xdr:rowOff>
    </xdr:to>
    <xdr:graphicFrame macro="">
      <xdr:nvGraphicFramePr>
        <xdr:cNvPr id="10" name="Chart 9"/>
        <xdr:cNvGraphicFramePr/>
      </xdr:nvGraphicFramePr>
      <xdr:xfrm>
        <a:off x="8201025" y="5248275"/>
        <a:ext cx="5105400" cy="38862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4</xdr:row>
      <xdr:rowOff>114300</xdr:rowOff>
    </xdr:from>
    <xdr:to>
      <xdr:col>20</xdr:col>
      <xdr:colOff>390525</xdr:colOff>
      <xdr:row>24</xdr:row>
      <xdr:rowOff>19050</xdr:rowOff>
    </xdr:to>
    <xdr:graphicFrame macro="">
      <xdr:nvGraphicFramePr>
        <xdr:cNvPr id="12" name="Chart 11"/>
        <xdr:cNvGraphicFramePr/>
      </xdr:nvGraphicFramePr>
      <xdr:xfrm>
        <a:off x="8058150" y="819150"/>
        <a:ext cx="5391150" cy="3371850"/>
      </xdr:xfrm>
      <a:graphic>
        <a:graphicData uri="http://schemas.openxmlformats.org/drawingml/2006/chart">
          <c:chart xmlns:c="http://schemas.openxmlformats.org/drawingml/2006/chart" r:id="rId1"/>
        </a:graphicData>
      </a:graphic>
    </xdr:graphicFrame>
    <xdr:clientData/>
  </xdr:twoCellAnchor>
  <xdr:twoCellAnchor>
    <xdr:from>
      <xdr:col>20</xdr:col>
      <xdr:colOff>447675</xdr:colOff>
      <xdr:row>5</xdr:row>
      <xdr:rowOff>47625</xdr:rowOff>
    </xdr:from>
    <xdr:to>
      <xdr:col>28</xdr:col>
      <xdr:colOff>295275</xdr:colOff>
      <xdr:row>23</xdr:row>
      <xdr:rowOff>161925</xdr:rowOff>
    </xdr:to>
    <xdr:graphicFrame macro="">
      <xdr:nvGraphicFramePr>
        <xdr:cNvPr id="14" name="Chart 13"/>
        <xdr:cNvGraphicFramePr/>
      </xdr:nvGraphicFramePr>
      <xdr:xfrm>
        <a:off x="13506450" y="914400"/>
        <a:ext cx="5105400" cy="3257550"/>
      </xdr:xfrm>
      <a:graphic>
        <a:graphicData uri="http://schemas.openxmlformats.org/drawingml/2006/chart">
          <c:chart xmlns:c="http://schemas.openxmlformats.org/drawingml/2006/chart" r:id="rId2"/>
        </a:graphicData>
      </a:graphic>
    </xdr:graphicFrame>
    <xdr:clientData/>
  </xdr:twoCellAnchor>
  <xdr:twoCellAnchor>
    <xdr:from>
      <xdr:col>29</xdr:col>
      <xdr:colOff>66675</xdr:colOff>
      <xdr:row>5</xdr:row>
      <xdr:rowOff>0</xdr:rowOff>
    </xdr:from>
    <xdr:to>
      <xdr:col>37</xdr:col>
      <xdr:colOff>66675</xdr:colOff>
      <xdr:row>23</xdr:row>
      <xdr:rowOff>161925</xdr:rowOff>
    </xdr:to>
    <xdr:graphicFrame macro="">
      <xdr:nvGraphicFramePr>
        <xdr:cNvPr id="15" name="Chart 14"/>
        <xdr:cNvGraphicFramePr/>
      </xdr:nvGraphicFramePr>
      <xdr:xfrm>
        <a:off x="19040475" y="866775"/>
        <a:ext cx="5257800" cy="3305175"/>
      </xdr:xfrm>
      <a:graphic>
        <a:graphicData uri="http://schemas.openxmlformats.org/drawingml/2006/chart">
          <c:chart xmlns:c="http://schemas.openxmlformats.org/drawingml/2006/chart" r:id="rId3"/>
        </a:graphicData>
      </a:graphic>
    </xdr:graphicFrame>
    <xdr:clientData/>
  </xdr:twoCellAnchor>
  <xdr:twoCellAnchor>
    <xdr:from>
      <xdr:col>12</xdr:col>
      <xdr:colOff>571500</xdr:colOff>
      <xdr:row>30</xdr:row>
      <xdr:rowOff>9525</xdr:rowOff>
    </xdr:from>
    <xdr:to>
      <xdr:col>20</xdr:col>
      <xdr:colOff>504825</xdr:colOff>
      <xdr:row>49</xdr:row>
      <xdr:rowOff>0</xdr:rowOff>
    </xdr:to>
    <xdr:graphicFrame macro="">
      <xdr:nvGraphicFramePr>
        <xdr:cNvPr id="16" name="Chart 15"/>
        <xdr:cNvGraphicFramePr/>
      </xdr:nvGraphicFramePr>
      <xdr:xfrm>
        <a:off x="8372475" y="5248275"/>
        <a:ext cx="5191125" cy="33718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3</xdr:row>
      <xdr:rowOff>57150</xdr:rowOff>
    </xdr:from>
    <xdr:to>
      <xdr:col>21</xdr:col>
      <xdr:colOff>66675</xdr:colOff>
      <xdr:row>26</xdr:row>
      <xdr:rowOff>19050</xdr:rowOff>
    </xdr:to>
    <xdr:graphicFrame macro="">
      <xdr:nvGraphicFramePr>
        <xdr:cNvPr id="2" name="Chart 1"/>
        <xdr:cNvGraphicFramePr/>
      </xdr:nvGraphicFramePr>
      <xdr:xfrm>
        <a:off x="7972425" y="581025"/>
        <a:ext cx="5410200" cy="4019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5</xdr:row>
      <xdr:rowOff>47625</xdr:rowOff>
    </xdr:from>
    <xdr:to>
      <xdr:col>21</xdr:col>
      <xdr:colOff>123825</xdr:colOff>
      <xdr:row>26</xdr:row>
      <xdr:rowOff>142875</xdr:rowOff>
    </xdr:to>
    <xdr:graphicFrame macro="">
      <xdr:nvGraphicFramePr>
        <xdr:cNvPr id="3" name="Chart 2"/>
        <xdr:cNvGraphicFramePr/>
      </xdr:nvGraphicFramePr>
      <xdr:xfrm>
        <a:off x="8753475" y="933450"/>
        <a:ext cx="5343525" cy="3857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95250</xdr:rowOff>
    </xdr:from>
    <xdr:to>
      <xdr:col>21</xdr:col>
      <xdr:colOff>95250</xdr:colOff>
      <xdr:row>24</xdr:row>
      <xdr:rowOff>95250</xdr:rowOff>
    </xdr:to>
    <xdr:graphicFrame macro="">
      <xdr:nvGraphicFramePr>
        <xdr:cNvPr id="3" name="Chart 2"/>
        <xdr:cNvGraphicFramePr/>
      </xdr:nvGraphicFramePr>
      <xdr:xfrm>
        <a:off x="8067675" y="609600"/>
        <a:ext cx="5343525" cy="3800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3</xdr:row>
      <xdr:rowOff>85725</xdr:rowOff>
    </xdr:from>
    <xdr:to>
      <xdr:col>20</xdr:col>
      <xdr:colOff>552450</xdr:colOff>
      <xdr:row>27</xdr:row>
      <xdr:rowOff>0</xdr:rowOff>
    </xdr:to>
    <xdr:graphicFrame macro="">
      <xdr:nvGraphicFramePr>
        <xdr:cNvPr id="2" name="Chart 1"/>
        <xdr:cNvGraphicFramePr/>
      </xdr:nvGraphicFramePr>
      <xdr:xfrm>
        <a:off x="8772525" y="600075"/>
        <a:ext cx="5095875" cy="4219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5</xdr:row>
      <xdr:rowOff>85725</xdr:rowOff>
    </xdr:from>
    <xdr:to>
      <xdr:col>20</xdr:col>
      <xdr:colOff>447675</xdr:colOff>
      <xdr:row>30</xdr:row>
      <xdr:rowOff>104775</xdr:rowOff>
    </xdr:to>
    <xdr:graphicFrame macro="">
      <xdr:nvGraphicFramePr>
        <xdr:cNvPr id="5" name="Chart 4"/>
        <xdr:cNvGraphicFramePr/>
      </xdr:nvGraphicFramePr>
      <xdr:xfrm>
        <a:off x="10753725" y="971550"/>
        <a:ext cx="5038725" cy="4391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Team Colors">
      <a:dk1>
        <a:sysClr val="windowText" lastClr="000000"/>
      </a:dk1>
      <a:lt1>
        <a:sysClr val="window" lastClr="FFFFFF"/>
      </a:lt1>
      <a:dk2>
        <a:srgbClr val="556270"/>
      </a:dk2>
      <a:lt2>
        <a:srgbClr val="EEECE1"/>
      </a:lt2>
      <a:accent1>
        <a:srgbClr val="AF272F"/>
      </a:accent1>
      <a:accent2>
        <a:srgbClr val="F44E39"/>
      </a:accent2>
      <a:accent3>
        <a:srgbClr val="C1D82F"/>
      </a:accent3>
      <a:accent4>
        <a:srgbClr val="1CBECA"/>
      </a:accent4>
      <a:accent5>
        <a:srgbClr val="556270"/>
      </a:accent5>
      <a:accent6>
        <a:srgbClr val="FFFFFF"/>
      </a:accent6>
      <a:hlink>
        <a:srgbClr val="000000"/>
      </a:hlink>
      <a:folHlink>
        <a:srgbClr val="1F49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jwang@bp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34"/>
  <sheetViews>
    <sheetView showGridLines="0" tabSelected="1" workbookViewId="0" topLeftCell="A1"/>
  </sheetViews>
  <sheetFormatPr defaultColWidth="8.625" defaultRowHeight="14.25"/>
  <cols>
    <col min="1" max="1" width="2.50390625" style="30" customWidth="1"/>
    <col min="2" max="2" width="3.75390625" style="31" customWidth="1"/>
    <col min="3" max="3" width="28.25390625" style="32" customWidth="1"/>
    <col min="4" max="4" width="20.625" style="32" customWidth="1"/>
    <col min="5" max="5" width="62.625" style="32" customWidth="1"/>
    <col min="6" max="6" width="36.25390625" style="32" customWidth="1"/>
    <col min="7" max="16384" width="8.625" style="32" customWidth="1"/>
  </cols>
  <sheetData>
    <row r="1" ht="19.95">
      <c r="C1" s="150" t="s">
        <v>352</v>
      </c>
    </row>
    <row r="3" spans="1:6" s="183" customFormat="1" ht="141.45" customHeight="1">
      <c r="A3" s="180"/>
      <c r="B3" s="181"/>
      <c r="C3" s="274" t="s">
        <v>354</v>
      </c>
      <c r="D3" s="274"/>
      <c r="E3" s="274"/>
      <c r="F3" s="182"/>
    </row>
    <row r="4" spans="1:6" s="183" customFormat="1" ht="22.5" customHeight="1">
      <c r="A4" s="180"/>
      <c r="B4" s="181"/>
      <c r="C4" s="184">
        <v>44736</v>
      </c>
      <c r="D4" s="35"/>
      <c r="E4" s="35"/>
      <c r="F4" s="182"/>
    </row>
    <row r="5" spans="1:6" s="183" customFormat="1" ht="24.75" customHeight="1">
      <c r="A5" s="180"/>
      <c r="B5" s="181"/>
      <c r="C5" s="185"/>
      <c r="D5" s="35"/>
      <c r="E5" s="35"/>
      <c r="F5" s="182"/>
    </row>
    <row r="6" spans="1:5" s="183" customFormat="1" ht="25.05" customHeight="1">
      <c r="A6" s="180"/>
      <c r="B6" s="181"/>
      <c r="C6" s="279" t="s">
        <v>251</v>
      </c>
      <c r="D6" s="279"/>
      <c r="E6" s="177" t="s">
        <v>61</v>
      </c>
    </row>
    <row r="7" spans="1:6" s="189" customFormat="1" ht="20.1" customHeight="1">
      <c r="A7" s="186"/>
      <c r="B7" s="187"/>
      <c r="C7" s="275" t="s">
        <v>257</v>
      </c>
      <c r="D7" s="275"/>
      <c r="E7" s="188" t="s">
        <v>250</v>
      </c>
      <c r="F7" s="33"/>
    </row>
    <row r="8" spans="1:6" s="189" customFormat="1" ht="20.1" customHeight="1">
      <c r="A8" s="186"/>
      <c r="B8" s="187"/>
      <c r="C8" s="276" t="s">
        <v>347</v>
      </c>
      <c r="D8" s="276"/>
      <c r="E8" s="188" t="s">
        <v>348</v>
      </c>
      <c r="F8" s="33"/>
    </row>
    <row r="9" spans="1:6" s="189" customFormat="1" ht="20.1" customHeight="1">
      <c r="A9" s="186"/>
      <c r="B9" s="187"/>
      <c r="C9" s="277" t="s">
        <v>258</v>
      </c>
      <c r="D9" s="277"/>
      <c r="E9" s="188" t="s">
        <v>253</v>
      </c>
      <c r="F9" s="33"/>
    </row>
    <row r="10" spans="1:6" s="189" customFormat="1" ht="20.1" customHeight="1">
      <c r="A10" s="186"/>
      <c r="B10" s="187"/>
      <c r="C10" s="280" t="s">
        <v>256</v>
      </c>
      <c r="D10" s="280"/>
      <c r="E10" s="190" t="s">
        <v>261</v>
      </c>
      <c r="F10" s="33"/>
    </row>
    <row r="11" spans="1:6" s="189" customFormat="1" ht="20.1" customHeight="1">
      <c r="A11" s="186"/>
      <c r="B11" s="187"/>
      <c r="C11" s="281" t="s">
        <v>259</v>
      </c>
      <c r="D11" s="281"/>
      <c r="E11" s="188" t="s">
        <v>260</v>
      </c>
      <c r="F11" s="33"/>
    </row>
    <row r="12" spans="1:6" s="189" customFormat="1" ht="20.1" customHeight="1">
      <c r="A12" s="186"/>
      <c r="B12" s="187"/>
      <c r="C12" s="275" t="s">
        <v>262</v>
      </c>
      <c r="D12" s="275"/>
      <c r="E12" s="188" t="s">
        <v>263</v>
      </c>
      <c r="F12" s="33"/>
    </row>
    <row r="13" spans="1:6" s="189" customFormat="1" ht="20.1" customHeight="1">
      <c r="A13" s="186"/>
      <c r="B13" s="187"/>
      <c r="C13" s="276" t="s">
        <v>264</v>
      </c>
      <c r="D13" s="276"/>
      <c r="E13" s="188" t="s">
        <v>265</v>
      </c>
      <c r="F13" s="33"/>
    </row>
    <row r="14" spans="1:6" s="189" customFormat="1" ht="20.1" customHeight="1">
      <c r="A14" s="186"/>
      <c r="B14" s="187"/>
      <c r="C14" s="282" t="s">
        <v>266</v>
      </c>
      <c r="D14" s="282"/>
      <c r="E14" s="188" t="s">
        <v>267</v>
      </c>
      <c r="F14" s="33"/>
    </row>
    <row r="15" spans="1:6" s="189" customFormat="1" ht="20.1" customHeight="1">
      <c r="A15" s="186"/>
      <c r="B15" s="187"/>
      <c r="C15" s="278" t="s">
        <v>268</v>
      </c>
      <c r="D15" s="278"/>
      <c r="E15" s="188" t="s">
        <v>269</v>
      </c>
      <c r="F15" s="33"/>
    </row>
    <row r="16" spans="1:6" s="189" customFormat="1" ht="13.8">
      <c r="A16" s="186"/>
      <c r="B16" s="187"/>
      <c r="C16" s="191"/>
      <c r="D16" s="192"/>
      <c r="F16" s="33"/>
    </row>
    <row r="17" spans="1:4" s="183" customFormat="1" ht="14.25">
      <c r="A17" s="180"/>
      <c r="B17" s="181"/>
      <c r="D17" s="33"/>
    </row>
    <row r="18" spans="1:4" s="183" customFormat="1" ht="14.25">
      <c r="A18" s="180"/>
      <c r="B18" s="181"/>
      <c r="D18" s="33"/>
    </row>
    <row r="19" spans="1:4" s="183" customFormat="1" ht="14.25">
      <c r="A19" s="180"/>
      <c r="B19" s="181"/>
      <c r="D19" s="33"/>
    </row>
    <row r="20" spans="1:2" s="183" customFormat="1" ht="14.25">
      <c r="A20" s="180"/>
      <c r="B20" s="181"/>
    </row>
    <row r="21" spans="1:2" s="183" customFormat="1" ht="14.25">
      <c r="A21" s="180"/>
      <c r="B21" s="181"/>
    </row>
    <row r="22" spans="1:2" s="183" customFormat="1" ht="14.25">
      <c r="A22" s="180"/>
      <c r="B22" s="181"/>
    </row>
    <row r="23" spans="1:2" s="183" customFormat="1" ht="14.25">
      <c r="A23" s="180"/>
      <c r="B23" s="181"/>
    </row>
    <row r="24" spans="1:3" s="183" customFormat="1" ht="13.8">
      <c r="A24" s="180"/>
      <c r="B24" s="181"/>
      <c r="C24" s="193" t="s">
        <v>64</v>
      </c>
    </row>
    <row r="25" spans="1:3" s="183" customFormat="1" ht="13.8">
      <c r="A25" s="180"/>
      <c r="B25" s="181"/>
      <c r="C25" s="194" t="s">
        <v>331</v>
      </c>
    </row>
    <row r="26" spans="1:3" s="183" customFormat="1" ht="13.8">
      <c r="A26" s="180"/>
      <c r="B26" s="181"/>
      <c r="C26" s="183" t="s">
        <v>63</v>
      </c>
    </row>
    <row r="27" spans="1:3" s="183" customFormat="1" ht="13.8">
      <c r="A27" s="180"/>
      <c r="B27" s="181"/>
      <c r="C27" s="34" t="s">
        <v>332</v>
      </c>
    </row>
    <row r="28" spans="1:3" s="183" customFormat="1" ht="13.8">
      <c r="A28" s="180"/>
      <c r="B28" s="181"/>
      <c r="C28" s="34"/>
    </row>
    <row r="29" spans="1:3" s="183" customFormat="1" ht="13.8">
      <c r="A29" s="180"/>
      <c r="B29" s="181"/>
      <c r="C29" s="193" t="s">
        <v>65</v>
      </c>
    </row>
    <row r="30" spans="1:3" s="183" customFormat="1" ht="13.8">
      <c r="A30" s="180"/>
      <c r="B30" s="181"/>
      <c r="C30" s="194" t="s">
        <v>333</v>
      </c>
    </row>
    <row r="31" spans="1:3" s="183" customFormat="1" ht="13.8">
      <c r="A31" s="180"/>
      <c r="B31" s="181"/>
      <c r="C31" s="183" t="s">
        <v>62</v>
      </c>
    </row>
    <row r="32" spans="1:3" s="183" customFormat="1" ht="13.8">
      <c r="A32" s="180"/>
      <c r="B32" s="181"/>
      <c r="C32" s="194"/>
    </row>
    <row r="33" spans="1:2" s="183" customFormat="1" ht="13.8">
      <c r="A33" s="180"/>
      <c r="B33" s="181"/>
    </row>
    <row r="34" spans="1:2" s="183" customFormat="1" ht="13.8">
      <c r="A34" s="180"/>
      <c r="B34" s="181"/>
    </row>
  </sheetData>
  <mergeCells count="11">
    <mergeCell ref="C3:E3"/>
    <mergeCell ref="C7:D7"/>
    <mergeCell ref="C8:D8"/>
    <mergeCell ref="C9:D9"/>
    <mergeCell ref="C15:D15"/>
    <mergeCell ref="C6:D6"/>
    <mergeCell ref="C10:D10"/>
    <mergeCell ref="C11:D11"/>
    <mergeCell ref="C12:D12"/>
    <mergeCell ref="C13:D13"/>
    <mergeCell ref="C14:D14"/>
  </mergeCells>
  <hyperlinks>
    <hyperlink ref="C27" r:id="rId1" display="mailto:jjwang@bpa.gov"/>
  </hyperlinks>
  <printOptions/>
  <pageMargins left="0.7" right="0.7" top="0.75" bottom="0.75" header="0.3" footer="0.3"/>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H39"/>
  <sheetViews>
    <sheetView showGridLines="0" workbookViewId="0" topLeftCell="A1"/>
  </sheetViews>
  <sheetFormatPr defaultColWidth="8.625" defaultRowHeight="14.25"/>
  <cols>
    <col min="1" max="2" width="2.625" style="76" customWidth="1"/>
    <col min="3" max="4" width="18.75390625" style="76" customWidth="1"/>
    <col min="5" max="11" width="8.625" style="76" customWidth="1"/>
    <col min="12" max="12" width="2.625" style="76" customWidth="1"/>
    <col min="13" max="16384" width="8.625" style="76" customWidth="1"/>
  </cols>
  <sheetData>
    <row r="1" ht="13.8" thickBot="1">
      <c r="C1" s="197" t="s">
        <v>241</v>
      </c>
    </row>
    <row r="2" spans="2:14" ht="14.25">
      <c r="B2" s="2"/>
      <c r="C2" s="3"/>
      <c r="D2" s="3"/>
      <c r="E2" s="3"/>
      <c r="F2" s="3"/>
      <c r="G2" s="3"/>
      <c r="H2" s="3"/>
      <c r="I2" s="3"/>
      <c r="J2" s="3"/>
      <c r="K2" s="3"/>
      <c r="L2" s="4"/>
      <c r="N2" s="92" t="s">
        <v>302</v>
      </c>
    </row>
    <row r="3" spans="2:14" ht="12.75" customHeight="1">
      <c r="B3" s="5"/>
      <c r="C3" s="65"/>
      <c r="D3" s="165"/>
      <c r="E3" s="304" t="s">
        <v>324</v>
      </c>
      <c r="F3" s="304"/>
      <c r="G3" s="304"/>
      <c r="H3" s="304"/>
      <c r="I3" s="304"/>
      <c r="J3" s="304"/>
      <c r="K3" s="304"/>
      <c r="L3" s="78"/>
      <c r="N3" s="92" t="s">
        <v>68</v>
      </c>
    </row>
    <row r="4" spans="2:27" ht="14.25">
      <c r="B4" s="5"/>
      <c r="C4" s="65"/>
      <c r="D4" s="162"/>
      <c r="E4" s="292" t="s">
        <v>175</v>
      </c>
      <c r="F4" s="292"/>
      <c r="G4" s="292"/>
      <c r="H4" s="292"/>
      <c r="I4" s="292"/>
      <c r="J4" s="292"/>
      <c r="K4" s="292"/>
      <c r="L4" s="78"/>
      <c r="AA4" s="80" t="s">
        <v>270</v>
      </c>
    </row>
    <row r="5" spans="2:34" ht="14.25">
      <c r="B5" s="5"/>
      <c r="C5" s="65"/>
      <c r="D5" s="65"/>
      <c r="E5" s="65"/>
      <c r="F5" s="65"/>
      <c r="G5" s="153"/>
      <c r="H5" s="153"/>
      <c r="I5" s="153"/>
      <c r="J5" s="153"/>
      <c r="K5" s="153"/>
      <c r="L5" s="78"/>
      <c r="AA5" s="110" t="s">
        <v>17</v>
      </c>
      <c r="AB5" s="94">
        <v>2015</v>
      </c>
      <c r="AC5" s="94">
        <v>2016</v>
      </c>
      <c r="AD5" s="94">
        <v>2017</v>
      </c>
      <c r="AE5" s="94">
        <v>2018</v>
      </c>
      <c r="AF5" s="94">
        <v>2019</v>
      </c>
      <c r="AG5" s="94">
        <v>2020</v>
      </c>
      <c r="AH5" s="94">
        <v>2021</v>
      </c>
    </row>
    <row r="6" spans="2:34" ht="25.5" customHeight="1">
      <c r="B6" s="5"/>
      <c r="C6" s="65"/>
      <c r="D6" s="164"/>
      <c r="E6" s="305" t="s">
        <v>219</v>
      </c>
      <c r="F6" s="305"/>
      <c r="G6" s="305"/>
      <c r="H6" s="305"/>
      <c r="I6" s="305"/>
      <c r="J6" s="305"/>
      <c r="K6" s="305"/>
      <c r="L6" s="78"/>
      <c r="AA6" s="110" t="s">
        <v>51</v>
      </c>
      <c r="AB6" s="107">
        <f>SUMIF($C$10:$C$26,$AA6,E$10:E$26)</f>
        <v>152.05911017809527</v>
      </c>
      <c r="AC6" s="107">
        <f aca="true" t="shared" si="0" ref="AC6:AH8">SUMIF($C$10:$C$26,$AA6,F$10:F$26)</f>
        <v>155.43598134017233</v>
      </c>
      <c r="AD6" s="107">
        <f t="shared" si="0"/>
        <v>161.5389721371008</v>
      </c>
      <c r="AE6" s="107">
        <f t="shared" si="0"/>
        <v>171.10603343298177</v>
      </c>
      <c r="AF6" s="107">
        <f t="shared" si="0"/>
        <v>183.33933720900583</v>
      </c>
      <c r="AG6" s="107">
        <f t="shared" si="0"/>
        <v>199.52018441021573</v>
      </c>
      <c r="AH6" s="107">
        <f t="shared" si="0"/>
        <v>215.31040084008055</v>
      </c>
    </row>
    <row r="7" spans="2:34" ht="14.25" customHeight="1">
      <c r="B7" s="5"/>
      <c r="C7" s="111"/>
      <c r="D7" s="111"/>
      <c r="E7" s="111"/>
      <c r="F7" s="111"/>
      <c r="G7" s="111"/>
      <c r="H7" s="111"/>
      <c r="I7" s="111"/>
      <c r="J7" s="111"/>
      <c r="K7" s="111"/>
      <c r="L7" s="78"/>
      <c r="AA7" s="110" t="s">
        <v>50</v>
      </c>
      <c r="AB7" s="107">
        <f>SUMIF($C$10:$C$26,$AA7,E$10:E$26)</f>
        <v>95.11125798924337</v>
      </c>
      <c r="AC7" s="107">
        <f t="shared" si="0"/>
        <v>96.1563700652778</v>
      </c>
      <c r="AD7" s="107">
        <f t="shared" si="0"/>
        <v>97.96438110979503</v>
      </c>
      <c r="AE7" s="107">
        <f t="shared" si="0"/>
        <v>99.85921225702785</v>
      </c>
      <c r="AF7" s="107">
        <f t="shared" si="0"/>
        <v>102.37067302642713</v>
      </c>
      <c r="AG7" s="107">
        <f t="shared" si="0"/>
        <v>106.16365140674876</v>
      </c>
      <c r="AH7" s="107">
        <f t="shared" si="0"/>
        <v>109.54682212429518</v>
      </c>
    </row>
    <row r="8" spans="2:34" ht="14.25">
      <c r="B8" s="5"/>
      <c r="C8" s="65"/>
      <c r="D8" s="65"/>
      <c r="E8" s="65"/>
      <c r="F8" s="65"/>
      <c r="G8" s="7"/>
      <c r="H8" s="7"/>
      <c r="I8" s="7"/>
      <c r="J8" s="7"/>
      <c r="K8" s="7"/>
      <c r="L8" s="78"/>
      <c r="AA8" s="110" t="s">
        <v>10</v>
      </c>
      <c r="AB8" s="107">
        <f>SUMIF($C$10:$C$26,$AA8,E$10:E$26)</f>
        <v>5.548424425587035</v>
      </c>
      <c r="AC8" s="107">
        <f t="shared" si="0"/>
        <v>6.394160174281231</v>
      </c>
      <c r="AD8" s="107">
        <f t="shared" si="0"/>
        <v>7.4591991056808835</v>
      </c>
      <c r="AE8" s="107">
        <f t="shared" si="0"/>
        <v>8.678676728450217</v>
      </c>
      <c r="AF8" s="107">
        <f t="shared" si="0"/>
        <v>9.889865150147628</v>
      </c>
      <c r="AG8" s="107">
        <f t="shared" si="0"/>
        <v>11.30526671513045</v>
      </c>
      <c r="AH8" s="107">
        <f t="shared" si="0"/>
        <v>12.704679392859727</v>
      </c>
    </row>
    <row r="9" spans="2:34" ht="13.8" thickBot="1">
      <c r="B9" s="5"/>
      <c r="C9" s="8" t="s">
        <v>1</v>
      </c>
      <c r="D9" s="8" t="s">
        <v>38</v>
      </c>
      <c r="E9" s="8">
        <v>2015</v>
      </c>
      <c r="F9" s="8">
        <v>2016</v>
      </c>
      <c r="G9" s="8">
        <v>2017</v>
      </c>
      <c r="H9" s="8">
        <v>2018</v>
      </c>
      <c r="I9" s="8">
        <v>2019</v>
      </c>
      <c r="J9" s="8">
        <v>2020</v>
      </c>
      <c r="K9" s="8">
        <v>2021</v>
      </c>
      <c r="L9" s="78"/>
      <c r="AA9" s="110" t="s">
        <v>247</v>
      </c>
      <c r="AB9" s="107">
        <f>E19+E10+E26</f>
        <v>25.056395534724277</v>
      </c>
      <c r="AC9" s="107">
        <f aca="true" t="shared" si="1" ref="AC9:AH9">F19+F10+F26</f>
        <v>26.074995780247985</v>
      </c>
      <c r="AD9" s="107">
        <f t="shared" si="1"/>
        <v>27.171969610559184</v>
      </c>
      <c r="AE9" s="107">
        <f t="shared" si="1"/>
        <v>28.30026654751876</v>
      </c>
      <c r="AF9" s="107">
        <f t="shared" si="1"/>
        <v>29.540245443893134</v>
      </c>
      <c r="AG9" s="107">
        <f t="shared" si="1"/>
        <v>30.777836357085935</v>
      </c>
      <c r="AH9" s="107">
        <f t="shared" si="1"/>
        <v>32.00997440277423</v>
      </c>
    </row>
    <row r="10" spans="2:34" ht="13.8" thickBot="1">
      <c r="B10" s="5"/>
      <c r="C10" s="7" t="s">
        <v>113</v>
      </c>
      <c r="D10" s="7" t="s">
        <v>45</v>
      </c>
      <c r="E10" s="108">
        <v>15.584123805101024</v>
      </c>
      <c r="F10" s="108">
        <v>16.754881317042187</v>
      </c>
      <c r="G10" s="108">
        <v>17.923545705930213</v>
      </c>
      <c r="H10" s="108">
        <v>19.086087723179748</v>
      </c>
      <c r="I10" s="108">
        <v>20.245759993500677</v>
      </c>
      <c r="J10" s="108">
        <v>21.402147491038985</v>
      </c>
      <c r="K10" s="108">
        <v>22.552266350502148</v>
      </c>
      <c r="L10" s="78"/>
      <c r="M10" s="211"/>
      <c r="AA10" s="110" t="s">
        <v>8</v>
      </c>
      <c r="AB10" s="107">
        <f>E25+E18</f>
        <v>2.60276142459059</v>
      </c>
      <c r="AC10" s="107">
        <f aca="true" t="shared" si="2" ref="AC10:AH10">F25+F18</f>
        <v>2.688941271540045</v>
      </c>
      <c r="AD10" s="107">
        <f t="shared" si="2"/>
        <v>2.8061965903524717</v>
      </c>
      <c r="AE10" s="107">
        <f t="shared" si="2"/>
        <v>2.7995319654070636</v>
      </c>
      <c r="AF10" s="107">
        <f t="shared" si="2"/>
        <v>2.7923103811784573</v>
      </c>
      <c r="AG10" s="107">
        <f t="shared" si="2"/>
        <v>2.788188831799296</v>
      </c>
      <c r="AH10" s="107">
        <f t="shared" si="2"/>
        <v>2.7799566824261372</v>
      </c>
    </row>
    <row r="11" spans="2:14" ht="13.8" thickBot="1">
      <c r="B11" s="5"/>
      <c r="C11" s="7" t="s">
        <v>51</v>
      </c>
      <c r="D11" s="7" t="s">
        <v>46</v>
      </c>
      <c r="E11" s="108">
        <v>96.75441106861547</v>
      </c>
      <c r="F11" s="108">
        <v>90.53041466970197</v>
      </c>
      <c r="G11" s="108">
        <v>84.33934034999157</v>
      </c>
      <c r="H11" s="108">
        <v>78.2025194986184</v>
      </c>
      <c r="I11" s="108">
        <v>72.09616604442324</v>
      </c>
      <c r="J11" s="108">
        <v>66.04283549661439</v>
      </c>
      <c r="K11" s="108">
        <v>59.97710787728591</v>
      </c>
      <c r="L11" s="78"/>
      <c r="M11" s="211"/>
      <c r="N11" s="96"/>
    </row>
    <row r="12" spans="2:14" ht="13.8" thickBot="1">
      <c r="B12" s="5"/>
      <c r="C12" s="7" t="s">
        <v>51</v>
      </c>
      <c r="D12" s="7" t="s">
        <v>47</v>
      </c>
      <c r="E12" s="108">
        <v>40.5399821789354</v>
      </c>
      <c r="F12" s="108">
        <v>44.1166995972288</v>
      </c>
      <c r="G12" s="108">
        <v>47.90643968296378</v>
      </c>
      <c r="H12" s="108">
        <v>52.874409879542675</v>
      </c>
      <c r="I12" s="108">
        <v>57.576609227453574</v>
      </c>
      <c r="J12" s="108">
        <v>63.41972509982001</v>
      </c>
      <c r="K12" s="108">
        <v>67.99050676578845</v>
      </c>
      <c r="L12" s="78"/>
      <c r="M12" s="211"/>
      <c r="N12" s="96"/>
    </row>
    <row r="13" spans="2:13" ht="13.8" thickBot="1">
      <c r="B13" s="86"/>
      <c r="C13" s="7" t="s">
        <v>51</v>
      </c>
      <c r="D13" s="7" t="s">
        <v>48</v>
      </c>
      <c r="E13" s="108">
        <v>13.15944593917458</v>
      </c>
      <c r="F13" s="108">
        <v>18.621510550816016</v>
      </c>
      <c r="G13" s="108">
        <v>26.508646726271323</v>
      </c>
      <c r="H13" s="108">
        <v>36.3793832501046</v>
      </c>
      <c r="I13" s="108">
        <v>48.95994771490012</v>
      </c>
      <c r="J13" s="108">
        <v>63.51646188017307</v>
      </c>
      <c r="K13" s="108">
        <v>79.09034638303538</v>
      </c>
      <c r="L13" s="6"/>
      <c r="M13" s="211"/>
    </row>
    <row r="14" spans="2:13" ht="13.8" thickBot="1">
      <c r="B14" s="86"/>
      <c r="C14" s="7" t="s">
        <v>51</v>
      </c>
      <c r="D14" s="7" t="s">
        <v>49</v>
      </c>
      <c r="E14" s="108">
        <v>1.605270991369825</v>
      </c>
      <c r="F14" s="108">
        <v>2.1673565224255262</v>
      </c>
      <c r="G14" s="108">
        <v>2.78454537787417</v>
      </c>
      <c r="H14" s="108">
        <v>3.649720804716089</v>
      </c>
      <c r="I14" s="108">
        <v>4.706614222228881</v>
      </c>
      <c r="J14" s="108">
        <v>6.541161933608271</v>
      </c>
      <c r="K14" s="108">
        <v>8.252439813970808</v>
      </c>
      <c r="L14" s="6"/>
      <c r="M14" s="211"/>
    </row>
    <row r="15" spans="2:13" ht="13.8" thickBot="1">
      <c r="B15" s="86"/>
      <c r="C15" s="7" t="s">
        <v>10</v>
      </c>
      <c r="D15" s="7" t="s">
        <v>166</v>
      </c>
      <c r="E15" s="108">
        <v>0.18629588776841152</v>
      </c>
      <c r="F15" s="108">
        <v>0.21565493532014351</v>
      </c>
      <c r="G15" s="108">
        <v>0.2525954451940535</v>
      </c>
      <c r="H15" s="108">
        <v>0.29483801143860716</v>
      </c>
      <c r="I15" s="108">
        <v>0.33686236705900985</v>
      </c>
      <c r="J15" s="108">
        <v>0.38580054740768766</v>
      </c>
      <c r="K15" s="108">
        <v>0.434396594795513</v>
      </c>
      <c r="L15" s="6"/>
      <c r="M15" s="211"/>
    </row>
    <row r="16" spans="2:13" ht="13.8" thickBot="1">
      <c r="B16" s="86"/>
      <c r="C16" s="7" t="s">
        <v>10</v>
      </c>
      <c r="D16" s="7" t="s">
        <v>167</v>
      </c>
      <c r="E16" s="108">
        <v>2.608142428757763</v>
      </c>
      <c r="F16" s="108">
        <v>3.0191690944820095</v>
      </c>
      <c r="G16" s="108">
        <v>3.536336232716749</v>
      </c>
      <c r="H16" s="108">
        <v>4.1277321601405</v>
      </c>
      <c r="I16" s="108">
        <v>4.716073138826138</v>
      </c>
      <c r="J16" s="108">
        <v>5.401207663707628</v>
      </c>
      <c r="K16" s="108">
        <v>6.0815523271371825</v>
      </c>
      <c r="L16" s="6"/>
      <c r="M16" s="211"/>
    </row>
    <row r="17" spans="2:13" ht="13.8" thickBot="1">
      <c r="B17" s="86"/>
      <c r="C17" s="7" t="s">
        <v>10</v>
      </c>
      <c r="D17" s="7" t="s">
        <v>168</v>
      </c>
      <c r="E17" s="108">
        <v>2.7539861090608597</v>
      </c>
      <c r="F17" s="108">
        <v>3.159336144479078</v>
      </c>
      <c r="G17" s="108">
        <v>3.670267427770081</v>
      </c>
      <c r="H17" s="108">
        <v>4.256106556871111</v>
      </c>
      <c r="I17" s="108">
        <v>4.836929644262479</v>
      </c>
      <c r="J17" s="108">
        <v>5.518258504015136</v>
      </c>
      <c r="K17" s="108">
        <v>6.188730470927031</v>
      </c>
      <c r="L17" s="6"/>
      <c r="M17" s="211"/>
    </row>
    <row r="18" spans="2:13" ht="13.8" thickBot="1">
      <c r="B18" s="86"/>
      <c r="C18" s="7" t="s">
        <v>7</v>
      </c>
      <c r="D18" s="7" t="s">
        <v>45</v>
      </c>
      <c r="E18" s="108">
        <v>1.9404786606663247</v>
      </c>
      <c r="F18" s="108">
        <v>2.0397744105252125</v>
      </c>
      <c r="G18" s="108">
        <v>2.170117855098112</v>
      </c>
      <c r="H18" s="108">
        <v>2.1764737726332117</v>
      </c>
      <c r="I18" s="108">
        <v>2.1823079135697605</v>
      </c>
      <c r="J18" s="108">
        <v>2.19069292450678</v>
      </c>
      <c r="K18" s="108">
        <v>2.1953106789180503</v>
      </c>
      <c r="L18" s="6"/>
      <c r="M18" s="211"/>
    </row>
    <row r="19" spans="2:13" ht="13.8" thickBot="1">
      <c r="B19" s="86"/>
      <c r="C19" s="7" t="s">
        <v>173</v>
      </c>
      <c r="D19" s="7" t="s">
        <v>45</v>
      </c>
      <c r="E19" s="108">
        <v>9.095698681452754</v>
      </c>
      <c r="F19" s="108">
        <v>8.872266859997191</v>
      </c>
      <c r="G19" s="108">
        <v>8.65455756794378</v>
      </c>
      <c r="H19" s="108">
        <v>8.437548771626618</v>
      </c>
      <c r="I19" s="108">
        <v>8.223161878474562</v>
      </c>
      <c r="J19" s="108">
        <v>8.010335000943211</v>
      </c>
      <c r="K19" s="108">
        <v>7.798902336256381</v>
      </c>
      <c r="L19" s="6"/>
      <c r="M19" s="211"/>
    </row>
    <row r="20" spans="2:13" ht="13.8" thickBot="1">
      <c r="B20" s="86"/>
      <c r="C20" s="7" t="s">
        <v>50</v>
      </c>
      <c r="D20" s="7" t="s">
        <v>46</v>
      </c>
      <c r="E20" s="108">
        <v>36.446079447564365</v>
      </c>
      <c r="F20" s="108">
        <v>32.9691279963579</v>
      </c>
      <c r="G20" s="108">
        <v>29.512285807374425</v>
      </c>
      <c r="H20" s="108">
        <v>26.07583863930066</v>
      </c>
      <c r="I20" s="108">
        <v>22.65931069324763</v>
      </c>
      <c r="J20" s="108">
        <v>18.90930148573028</v>
      </c>
      <c r="K20" s="108">
        <v>15.178022668224145</v>
      </c>
      <c r="L20" s="6"/>
      <c r="M20" s="211"/>
    </row>
    <row r="21" spans="2:13" ht="13.8" thickBot="1">
      <c r="B21" s="86"/>
      <c r="C21" s="7" t="s">
        <v>50</v>
      </c>
      <c r="D21" s="7" t="s">
        <v>47</v>
      </c>
      <c r="E21" s="108">
        <v>27.004467333192466</v>
      </c>
      <c r="F21" s="108">
        <v>25.781105205422396</v>
      </c>
      <c r="G21" s="108">
        <v>24.419202900608028</v>
      </c>
      <c r="H21" s="108">
        <v>23.020750666405473</v>
      </c>
      <c r="I21" s="108">
        <v>21.633748780909308</v>
      </c>
      <c r="J21" s="108">
        <v>20.11927773099412</v>
      </c>
      <c r="K21" s="108">
        <v>18.594339934366182</v>
      </c>
      <c r="L21" s="6"/>
      <c r="M21" s="211"/>
    </row>
    <row r="22" spans="2:13" ht="13.8" thickBot="1">
      <c r="B22" s="86"/>
      <c r="C22" s="7" t="s">
        <v>50</v>
      </c>
      <c r="D22" s="7" t="s">
        <v>48</v>
      </c>
      <c r="E22" s="108">
        <v>22.513098145180347</v>
      </c>
      <c r="F22" s="108">
        <v>28.356421453716795</v>
      </c>
      <c r="G22" s="108">
        <v>34.298724193448216</v>
      </c>
      <c r="H22" s="108">
        <v>40.242841885703704</v>
      </c>
      <c r="I22" s="108">
        <v>46.58574585208853</v>
      </c>
      <c r="J22" s="108">
        <v>54.282110323369636</v>
      </c>
      <c r="K22" s="108">
        <v>61.1837771081791</v>
      </c>
      <c r="L22" s="6"/>
      <c r="M22" s="211"/>
    </row>
    <row r="23" spans="2:13" ht="13.8" thickBot="1">
      <c r="B23" s="86"/>
      <c r="C23" s="7" t="s">
        <v>50</v>
      </c>
      <c r="D23" s="7" t="s">
        <v>49</v>
      </c>
      <c r="E23" s="108">
        <v>8.927809715002907</v>
      </c>
      <c r="F23" s="108">
        <v>8.830451541897354</v>
      </c>
      <c r="G23" s="108">
        <v>8.80632552071772</v>
      </c>
      <c r="H23" s="108">
        <v>8.880298593667758</v>
      </c>
      <c r="I23" s="108">
        <v>9.110650464259518</v>
      </c>
      <c r="J23" s="108">
        <v>9.39445391880433</v>
      </c>
      <c r="K23" s="108">
        <v>9.7642246196396</v>
      </c>
      <c r="L23" s="6"/>
      <c r="M23" s="211"/>
    </row>
    <row r="24" spans="2:13" ht="13.8" thickBot="1">
      <c r="B24" s="86"/>
      <c r="C24" s="7" t="s">
        <v>50</v>
      </c>
      <c r="D24" s="7" t="s">
        <v>330</v>
      </c>
      <c r="E24" s="108">
        <v>0.21980334830328468</v>
      </c>
      <c r="F24" s="108">
        <v>0.21926386788336807</v>
      </c>
      <c r="G24" s="108">
        <v>0.9278426876466418</v>
      </c>
      <c r="H24" s="108">
        <v>1.6394824719502665</v>
      </c>
      <c r="I24" s="108">
        <v>2.381217235922136</v>
      </c>
      <c r="J24" s="108">
        <v>3.4585079478503995</v>
      </c>
      <c r="K24" s="108">
        <v>4.82645779388614</v>
      </c>
      <c r="L24" s="6"/>
      <c r="M24" s="211"/>
    </row>
    <row r="25" spans="2:13" ht="13.8" thickBot="1">
      <c r="B25" s="86"/>
      <c r="C25" s="7" t="s">
        <v>174</v>
      </c>
      <c r="D25" s="7" t="s">
        <v>45</v>
      </c>
      <c r="E25" s="108">
        <v>0.6622827639242651</v>
      </c>
      <c r="F25" s="108">
        <v>0.6491668610148323</v>
      </c>
      <c r="G25" s="108">
        <v>0.6360787352543594</v>
      </c>
      <c r="H25" s="108">
        <v>0.6230581927738517</v>
      </c>
      <c r="I25" s="108">
        <v>0.6100024676086967</v>
      </c>
      <c r="J25" s="108">
        <v>0.5974959072925163</v>
      </c>
      <c r="K25" s="108">
        <v>0.584646003508087</v>
      </c>
      <c r="L25" s="6"/>
      <c r="M25" s="211"/>
    </row>
    <row r="26" spans="2:13" ht="13.8" thickBot="1">
      <c r="B26" s="86"/>
      <c r="C26" s="7" t="s">
        <v>172</v>
      </c>
      <c r="D26" s="7" t="s">
        <v>45</v>
      </c>
      <c r="E26" s="108">
        <v>0.3765730481705004</v>
      </c>
      <c r="F26" s="108">
        <v>0.447847603208603</v>
      </c>
      <c r="G26" s="108">
        <v>0.593866336685193</v>
      </c>
      <c r="H26" s="108">
        <v>0.7766300527123907</v>
      </c>
      <c r="I26" s="108">
        <v>1.0713235719178937</v>
      </c>
      <c r="J26" s="108">
        <v>1.365353865103738</v>
      </c>
      <c r="K26" s="108">
        <v>1.658805716015708</v>
      </c>
      <c r="L26" s="6"/>
      <c r="M26" s="211"/>
    </row>
    <row r="27" spans="2:12" ht="13.8" thickBot="1">
      <c r="B27" s="87"/>
      <c r="C27" s="89"/>
      <c r="D27" s="89"/>
      <c r="E27" s="89"/>
      <c r="F27" s="90"/>
      <c r="G27" s="90"/>
      <c r="H27" s="90"/>
      <c r="I27" s="90"/>
      <c r="J27" s="90"/>
      <c r="K27" s="90"/>
      <c r="L27" s="11"/>
    </row>
    <row r="28" spans="3:11" ht="14.25">
      <c r="C28" s="79"/>
      <c r="D28" s="79"/>
      <c r="E28" s="112"/>
      <c r="F28" s="113"/>
      <c r="G28" s="113"/>
      <c r="H28" s="113"/>
      <c r="I28" s="113"/>
      <c r="J28" s="113"/>
      <c r="K28" s="113"/>
    </row>
    <row r="30" spans="1:14" ht="14.25">
      <c r="A30" s="94"/>
      <c r="B30" s="94"/>
      <c r="C30" s="94"/>
      <c r="D30" s="94"/>
      <c r="E30" s="94"/>
      <c r="F30" s="94"/>
      <c r="G30" s="94"/>
      <c r="H30" s="94"/>
      <c r="I30" s="94"/>
      <c r="J30" s="94"/>
      <c r="K30" s="94"/>
      <c r="L30" s="94"/>
      <c r="M30" s="94"/>
      <c r="N30" s="94"/>
    </row>
    <row r="31" spans="1:14" ht="14.25">
      <c r="A31" s="94"/>
      <c r="B31" s="94"/>
      <c r="C31" s="94"/>
      <c r="L31" s="94"/>
      <c r="M31" s="94"/>
      <c r="N31" s="94"/>
    </row>
    <row r="32" spans="1:14" ht="14.25">
      <c r="A32" s="94"/>
      <c r="B32" s="94"/>
      <c r="C32" s="94"/>
      <c r="L32" s="94"/>
      <c r="M32" s="94"/>
      <c r="N32" s="94"/>
    </row>
    <row r="33" spans="1:14" ht="14.25">
      <c r="A33" s="94"/>
      <c r="B33" s="94"/>
      <c r="C33" s="94"/>
      <c r="L33" s="94"/>
      <c r="M33" s="94"/>
      <c r="N33" s="94"/>
    </row>
    <row r="34" spans="1:14" ht="14.25">
      <c r="A34" s="94"/>
      <c r="B34" s="94"/>
      <c r="C34" s="94"/>
      <c r="L34" s="94"/>
      <c r="M34" s="94"/>
      <c r="N34" s="94"/>
    </row>
    <row r="35" spans="1:14" ht="14.25">
      <c r="A35" s="94"/>
      <c r="B35" s="94"/>
      <c r="C35" s="94"/>
      <c r="L35" s="94"/>
      <c r="M35" s="94"/>
      <c r="N35" s="94"/>
    </row>
    <row r="36" spans="1:14" ht="14.25">
      <c r="A36" s="94"/>
      <c r="B36" s="94"/>
      <c r="C36" s="94"/>
      <c r="L36" s="94"/>
      <c r="M36" s="94"/>
      <c r="N36" s="94"/>
    </row>
    <row r="37" spans="1:14" ht="14.25">
      <c r="A37" s="94"/>
      <c r="B37" s="94"/>
      <c r="C37" s="94"/>
      <c r="D37" s="94"/>
      <c r="E37" s="107"/>
      <c r="F37" s="107"/>
      <c r="G37" s="107"/>
      <c r="H37" s="107"/>
      <c r="I37" s="107"/>
      <c r="J37" s="107"/>
      <c r="K37" s="107"/>
      <c r="L37" s="94"/>
      <c r="M37" s="94"/>
      <c r="N37" s="94"/>
    </row>
    <row r="38" spans="1:14" ht="14.25">
      <c r="A38" s="94"/>
      <c r="B38" s="94"/>
      <c r="C38" s="94"/>
      <c r="D38" s="94"/>
      <c r="E38" s="107"/>
      <c r="F38" s="107"/>
      <c r="G38" s="107"/>
      <c r="H38" s="107"/>
      <c r="I38" s="107"/>
      <c r="J38" s="107"/>
      <c r="K38" s="107"/>
      <c r="L38" s="94"/>
      <c r="M38" s="94"/>
      <c r="N38" s="94"/>
    </row>
    <row r="39" spans="1:14" ht="14.25">
      <c r="A39" s="94"/>
      <c r="B39" s="94"/>
      <c r="C39" s="94"/>
      <c r="D39" s="94"/>
      <c r="E39" s="94"/>
      <c r="F39" s="94"/>
      <c r="G39" s="94"/>
      <c r="H39" s="94"/>
      <c r="I39" s="94"/>
      <c r="J39" s="94"/>
      <c r="K39" s="94"/>
      <c r="L39" s="94"/>
      <c r="M39" s="94"/>
      <c r="N39" s="94"/>
    </row>
  </sheetData>
  <mergeCells count="3">
    <mergeCell ref="E3:K3"/>
    <mergeCell ref="E4:K4"/>
    <mergeCell ref="E6:K6"/>
  </mergeCells>
  <hyperlinks>
    <hyperlink ref="C1" location="TOC!A1" display="Back to Table of Contents"/>
  </hyperlinks>
  <printOptions/>
  <pageMargins left="0.7" right="0.7" top="0.75" bottom="0.75" header="0.3" footer="0.3"/>
  <pageSetup horizontalDpi="90" verticalDpi="9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AI98"/>
  <sheetViews>
    <sheetView showGridLines="0" workbookViewId="0" topLeftCell="A1"/>
  </sheetViews>
  <sheetFormatPr defaultColWidth="8.625" defaultRowHeight="14.25"/>
  <cols>
    <col min="1" max="2" width="2.625" style="76" customWidth="1"/>
    <col min="3" max="5" width="12.50390625" style="76" customWidth="1"/>
    <col min="6" max="11" width="14.50390625" style="76" customWidth="1"/>
    <col min="12" max="12" width="2.625" style="76" customWidth="1"/>
    <col min="13" max="16384" width="8.625" style="76" customWidth="1"/>
  </cols>
  <sheetData>
    <row r="1" ht="14.25">
      <c r="C1" s="197" t="s">
        <v>241</v>
      </c>
    </row>
    <row r="2" ht="13.8" thickBot="1">
      <c r="C2" s="197"/>
    </row>
    <row r="3" spans="2:12" ht="14.25">
      <c r="B3" s="2"/>
      <c r="C3" s="3"/>
      <c r="D3" s="3"/>
      <c r="E3" s="3"/>
      <c r="F3" s="3"/>
      <c r="G3" s="3"/>
      <c r="H3" s="3"/>
      <c r="I3" s="3"/>
      <c r="J3" s="3"/>
      <c r="K3" s="3"/>
      <c r="L3" s="4"/>
    </row>
    <row r="4" spans="2:14" ht="13.8">
      <c r="B4" s="5"/>
      <c r="C4" s="65"/>
      <c r="D4" s="152"/>
      <c r="E4" s="291" t="s">
        <v>326</v>
      </c>
      <c r="F4" s="291"/>
      <c r="G4" s="291"/>
      <c r="H4" s="291"/>
      <c r="I4" s="291"/>
      <c r="J4" s="291"/>
      <c r="K4" s="291"/>
      <c r="L4" s="78"/>
      <c r="N4" s="92" t="s">
        <v>382</v>
      </c>
    </row>
    <row r="5" spans="2:14" ht="14.25">
      <c r="B5" s="5"/>
      <c r="C5" s="65"/>
      <c r="D5" s="162"/>
      <c r="E5" s="292" t="s">
        <v>177</v>
      </c>
      <c r="F5" s="292"/>
      <c r="G5" s="292"/>
      <c r="H5" s="292"/>
      <c r="I5" s="292"/>
      <c r="J5" s="292"/>
      <c r="K5" s="292"/>
      <c r="L5" s="78"/>
      <c r="N5" s="92" t="s">
        <v>248</v>
      </c>
    </row>
    <row r="6" spans="2:12" ht="14.25">
      <c r="B6" s="5"/>
      <c r="C6" s="65"/>
      <c r="D6" s="65"/>
      <c r="E6" s="65"/>
      <c r="F6" s="65"/>
      <c r="G6" s="249"/>
      <c r="H6" s="249"/>
      <c r="I6" s="249"/>
      <c r="J6" s="249"/>
      <c r="K6" s="249"/>
      <c r="L6" s="78"/>
    </row>
    <row r="7" spans="2:28" ht="15" customHeight="1">
      <c r="B7" s="5"/>
      <c r="C7" s="65"/>
      <c r="D7" s="111"/>
      <c r="E7" s="293" t="s">
        <v>385</v>
      </c>
      <c r="F7" s="293"/>
      <c r="G7" s="293"/>
      <c r="H7" s="293"/>
      <c r="I7" s="293"/>
      <c r="J7" s="293"/>
      <c r="K7" s="293"/>
      <c r="L7" s="78"/>
      <c r="AB7" s="80"/>
    </row>
    <row r="8" spans="2:35" ht="14.25">
      <c r="B8" s="5"/>
      <c r="C8" s="65"/>
      <c r="D8" s="111"/>
      <c r="E8" s="166"/>
      <c r="F8" s="166"/>
      <c r="G8" s="166"/>
      <c r="H8" s="166"/>
      <c r="I8" s="166"/>
      <c r="J8" s="166"/>
      <c r="K8" s="166"/>
      <c r="L8" s="78"/>
      <c r="AB8" s="94"/>
      <c r="AC8" s="94"/>
      <c r="AD8" s="94"/>
      <c r="AE8" s="94"/>
      <c r="AF8" s="94"/>
      <c r="AG8" s="94"/>
      <c r="AH8" s="94"/>
      <c r="AI8" s="94"/>
    </row>
    <row r="9" spans="2:35" ht="14.25">
      <c r="B9" s="5"/>
      <c r="C9" s="65"/>
      <c r="D9" s="252"/>
      <c r="E9" s="303"/>
      <c r="F9" s="303"/>
      <c r="G9" s="303"/>
      <c r="H9" s="303"/>
      <c r="I9" s="303"/>
      <c r="J9" s="303"/>
      <c r="K9" s="303"/>
      <c r="L9" s="78"/>
      <c r="AB9" s="94"/>
      <c r="AC9" s="107"/>
      <c r="AD9" s="107"/>
      <c r="AE9" s="107"/>
      <c r="AF9" s="107"/>
      <c r="AG9" s="107"/>
      <c r="AH9" s="107"/>
      <c r="AI9" s="107"/>
    </row>
    <row r="10" spans="2:28" ht="14.25">
      <c r="B10" s="5"/>
      <c r="C10" s="65"/>
      <c r="D10" s="65"/>
      <c r="E10" s="65"/>
      <c r="F10" s="65"/>
      <c r="G10" s="249"/>
      <c r="H10" s="249"/>
      <c r="I10" s="249"/>
      <c r="J10" s="249"/>
      <c r="K10" s="249"/>
      <c r="L10" s="78"/>
      <c r="AB10" s="80" t="s">
        <v>270</v>
      </c>
    </row>
    <row r="11" spans="2:35" ht="13.8" thickBot="1">
      <c r="B11" s="5"/>
      <c r="C11" s="152" t="s">
        <v>37</v>
      </c>
      <c r="D11" s="152" t="s">
        <v>38</v>
      </c>
      <c r="E11" s="152">
        <v>2015</v>
      </c>
      <c r="F11" s="152">
        <v>2016</v>
      </c>
      <c r="G11" s="152">
        <v>2017</v>
      </c>
      <c r="H11" s="152">
        <v>2018</v>
      </c>
      <c r="I11" s="152">
        <v>2019</v>
      </c>
      <c r="J11" s="152">
        <v>2020</v>
      </c>
      <c r="K11" s="152">
        <v>2021</v>
      </c>
      <c r="L11" s="78"/>
      <c r="AB11" s="94" t="s">
        <v>17</v>
      </c>
      <c r="AC11" s="94">
        <v>2015</v>
      </c>
      <c r="AD11" s="94">
        <v>2016</v>
      </c>
      <c r="AE11" s="94">
        <v>2017</v>
      </c>
      <c r="AF11" s="94">
        <v>2018</v>
      </c>
      <c r="AG11" s="94">
        <v>2019</v>
      </c>
      <c r="AH11" s="94">
        <v>2020</v>
      </c>
      <c r="AI11" s="94">
        <v>2021</v>
      </c>
    </row>
    <row r="12" spans="2:35" ht="13.8" thickBot="1">
      <c r="B12" s="5"/>
      <c r="C12" s="249" t="s">
        <v>10</v>
      </c>
      <c r="D12" s="249" t="s">
        <v>166</v>
      </c>
      <c r="E12" s="114">
        <f>E40+E65</f>
        <v>10627.055817734199</v>
      </c>
      <c r="F12" s="114">
        <f aca="true" t="shared" si="0" ref="F12:K12">F40+F65</f>
        <v>12244.751670414973</v>
      </c>
      <c r="G12" s="114">
        <f t="shared" si="0"/>
        <v>14291.29097422977</v>
      </c>
      <c r="H12" s="114">
        <f t="shared" si="0"/>
        <v>16643.60174524717</v>
      </c>
      <c r="I12" s="114">
        <f t="shared" si="0"/>
        <v>18993.849280993316</v>
      </c>
      <c r="J12" s="114">
        <f t="shared" si="0"/>
        <v>21728.533454285858</v>
      </c>
      <c r="K12" s="114">
        <f t="shared" si="0"/>
        <v>24463.217627578422</v>
      </c>
      <c r="L12" s="78"/>
      <c r="AB12" s="94" t="s">
        <v>110</v>
      </c>
      <c r="AC12" s="107">
        <f>E25/1000</f>
        <v>2109.142562785512</v>
      </c>
      <c r="AD12" s="107">
        <f aca="true" t="shared" si="1" ref="AD12:AI12">F25/1000</f>
        <v>2085.0095800149747</v>
      </c>
      <c r="AE12" s="107">
        <f t="shared" si="1"/>
        <v>2048.304633553729</v>
      </c>
      <c r="AF12" s="107">
        <f t="shared" si="1"/>
        <v>1994.7602290725558</v>
      </c>
      <c r="AG12" s="107">
        <f t="shared" si="1"/>
        <v>1936.0624359449935</v>
      </c>
      <c r="AH12" s="107">
        <f t="shared" si="1"/>
        <v>1841.1362640208981</v>
      </c>
      <c r="AI12" s="107">
        <f t="shared" si="1"/>
        <v>1752.2627494415747</v>
      </c>
    </row>
    <row r="13" spans="2:35" ht="13.8" thickBot="1">
      <c r="B13" s="5"/>
      <c r="C13" s="249" t="s">
        <v>10</v>
      </c>
      <c r="D13" s="249" t="s">
        <v>167</v>
      </c>
      <c r="E13" s="114">
        <f aca="true" t="shared" si="2" ref="E13:K26">E41+E66</f>
        <v>148778.78144827878</v>
      </c>
      <c r="F13" s="114">
        <f t="shared" si="2"/>
        <v>171426.52338580956</v>
      </c>
      <c r="G13" s="114">
        <f t="shared" si="2"/>
        <v>200078.07363921672</v>
      </c>
      <c r="H13" s="114">
        <f t="shared" si="2"/>
        <v>233010.4244334604</v>
      </c>
      <c r="I13" s="114">
        <f t="shared" si="2"/>
        <v>265913.88993390626</v>
      </c>
      <c r="J13" s="114">
        <f t="shared" si="2"/>
        <v>304199.4683600021</v>
      </c>
      <c r="K13" s="114">
        <f t="shared" si="2"/>
        <v>342485.04678609787</v>
      </c>
      <c r="L13" s="78"/>
      <c r="AB13" s="94" t="s">
        <v>170</v>
      </c>
      <c r="AC13" s="107">
        <f>E23/1000</f>
        <v>398.0422107158194</v>
      </c>
      <c r="AD13" s="107">
        <f aca="true" t="shared" si="3" ref="AD13:AI13">F23/1000</f>
        <v>376.9190463356415</v>
      </c>
      <c r="AE13" s="107">
        <f t="shared" si="3"/>
        <v>355.16938646414513</v>
      </c>
      <c r="AF13" s="107">
        <f t="shared" si="3"/>
        <v>332.79323110133055</v>
      </c>
      <c r="AG13" s="107">
        <f t="shared" si="3"/>
        <v>309.7905802471974</v>
      </c>
      <c r="AH13" s="107">
        <f t="shared" si="3"/>
        <v>286.16143390174597</v>
      </c>
      <c r="AI13" s="107">
        <f t="shared" si="3"/>
        <v>261.905792064976</v>
      </c>
    </row>
    <row r="14" spans="2:35" ht="13.8" thickBot="1">
      <c r="B14" s="5"/>
      <c r="C14" s="249" t="s">
        <v>10</v>
      </c>
      <c r="D14" s="249" t="s">
        <v>168</v>
      </c>
      <c r="E14" s="114">
        <f t="shared" si="2"/>
        <v>53135.279088670984</v>
      </c>
      <c r="F14" s="114">
        <f t="shared" si="2"/>
        <v>61223.758352074816</v>
      </c>
      <c r="G14" s="114">
        <f t="shared" si="2"/>
        <v>71456.45487114879</v>
      </c>
      <c r="H14" s="114">
        <f t="shared" si="2"/>
        <v>83218.00872623584</v>
      </c>
      <c r="I14" s="114">
        <f t="shared" si="2"/>
        <v>94969.24640496647</v>
      </c>
      <c r="J14" s="114">
        <f t="shared" si="2"/>
        <v>108642.6672714292</v>
      </c>
      <c r="K14" s="114">
        <f t="shared" si="2"/>
        <v>122316.08813789207</v>
      </c>
      <c r="L14" s="78"/>
      <c r="AB14" s="94" t="s">
        <v>50</v>
      </c>
      <c r="AC14" s="107">
        <f>SUM(E16:E22)/1000</f>
        <v>779.8858510282338</v>
      </c>
      <c r="AD14" s="107">
        <f aca="true" t="shared" si="4" ref="AD14:AI14">SUM(F16:F22)/1000</f>
        <v>822.2835473554421</v>
      </c>
      <c r="AE14" s="107">
        <f t="shared" si="4"/>
        <v>868.9999653416721</v>
      </c>
      <c r="AF14" s="107">
        <f t="shared" si="4"/>
        <v>917.1153723977513</v>
      </c>
      <c r="AG14" s="107">
        <f t="shared" si="4"/>
        <v>972.2584423918893</v>
      </c>
      <c r="AH14" s="107">
        <f t="shared" si="4"/>
        <v>1041.6297369214897</v>
      </c>
      <c r="AI14" s="107">
        <f t="shared" si="4"/>
        <v>1111.012343782447</v>
      </c>
    </row>
    <row r="15" spans="2:35" ht="13.8" thickBot="1">
      <c r="B15" s="5"/>
      <c r="C15" s="249" t="s">
        <v>7</v>
      </c>
      <c r="D15" s="249" t="s">
        <v>45</v>
      </c>
      <c r="E15" s="114">
        <f t="shared" si="2"/>
        <v>22371.022144764363</v>
      </c>
      <c r="F15" s="114">
        <f t="shared" si="2"/>
        <v>21373.401326735337</v>
      </c>
      <c r="G15" s="114">
        <f t="shared" si="2"/>
        <v>22333.115434317726</v>
      </c>
      <c r="H15" s="114">
        <f t="shared" si="2"/>
        <v>23290.42123127247</v>
      </c>
      <c r="I15" s="114">
        <f t="shared" si="2"/>
        <v>24234.377263449525</v>
      </c>
      <c r="J15" s="114">
        <f t="shared" si="2"/>
        <v>25211.0133619634</v>
      </c>
      <c r="K15" s="114">
        <f t="shared" si="2"/>
        <v>26146.613140292015</v>
      </c>
      <c r="L15" s="78"/>
      <c r="AB15" s="94" t="s">
        <v>171</v>
      </c>
      <c r="AC15" s="107">
        <f>E24/1000</f>
        <v>2306.0339112081947</v>
      </c>
      <c r="AD15" s="107">
        <f aca="true" t="shared" si="5" ref="AD15:AI15">F24/1000</f>
        <v>2330.8004226930843</v>
      </c>
      <c r="AE15" s="107">
        <f t="shared" si="5"/>
        <v>2355.759468330004</v>
      </c>
      <c r="AF15" s="107">
        <f t="shared" si="5"/>
        <v>2395.030951895469</v>
      </c>
      <c r="AG15" s="107">
        <f t="shared" si="5"/>
        <v>2436.1899272698156</v>
      </c>
      <c r="AH15" s="107">
        <f t="shared" si="5"/>
        <v>2488.297546941283</v>
      </c>
      <c r="AI15" s="107">
        <f t="shared" si="5"/>
        <v>2540.40516661275</v>
      </c>
    </row>
    <row r="16" spans="2:35" ht="13.8" thickBot="1">
      <c r="B16" s="5"/>
      <c r="C16" s="249" t="s">
        <v>50</v>
      </c>
      <c r="D16" s="249" t="s">
        <v>39</v>
      </c>
      <c r="E16" s="114">
        <f t="shared" si="2"/>
        <v>272904.29362925416</v>
      </c>
      <c r="F16" s="114">
        <f t="shared" si="2"/>
        <v>256027.29942373183</v>
      </c>
      <c r="G16" s="114">
        <f t="shared" si="2"/>
        <v>239153.68073214864</v>
      </c>
      <c r="H16" s="114">
        <f t="shared" si="2"/>
        <v>222368.34262351066</v>
      </c>
      <c r="I16" s="114">
        <f t="shared" si="2"/>
        <v>205530.0304526287</v>
      </c>
      <c r="J16" s="114">
        <f t="shared" si="2"/>
        <v>186977.15800423178</v>
      </c>
      <c r="K16" s="114">
        <f t="shared" si="2"/>
        <v>168305.5812276333</v>
      </c>
      <c r="L16" s="78"/>
      <c r="AB16" s="94" t="s">
        <v>10</v>
      </c>
      <c r="AC16" s="107">
        <f>SUM(E12:E14)/1000</f>
        <v>212.54111635468394</v>
      </c>
      <c r="AD16" s="107">
        <f aca="true" t="shared" si="6" ref="AD16:AI16">SUM(F12:F14)/1000</f>
        <v>244.89503340829933</v>
      </c>
      <c r="AE16" s="107">
        <f t="shared" si="6"/>
        <v>285.8258194845953</v>
      </c>
      <c r="AF16" s="107">
        <f t="shared" si="6"/>
        <v>332.8720349049434</v>
      </c>
      <c r="AG16" s="107">
        <f t="shared" si="6"/>
        <v>379.87698561986605</v>
      </c>
      <c r="AH16" s="107">
        <f t="shared" si="6"/>
        <v>434.57066908571716</v>
      </c>
      <c r="AI16" s="107">
        <f t="shared" si="6"/>
        <v>489.2643525515684</v>
      </c>
    </row>
    <row r="17" spans="2:35" ht="13.8" thickBot="1">
      <c r="B17" s="5"/>
      <c r="C17" s="249" t="s">
        <v>50</v>
      </c>
      <c r="D17" s="249" t="s">
        <v>40</v>
      </c>
      <c r="E17" s="114">
        <f t="shared" si="2"/>
        <v>123396.9382874553</v>
      </c>
      <c r="F17" s="114">
        <f t="shared" si="2"/>
        <v>118287.67186235175</v>
      </c>
      <c r="G17" s="114">
        <f t="shared" si="2"/>
        <v>112064.09908798408</v>
      </c>
      <c r="H17" s="114">
        <f t="shared" si="2"/>
        <v>105404.79480590558</v>
      </c>
      <c r="I17" s="114">
        <f t="shared" si="2"/>
        <v>98766.57430645826</v>
      </c>
      <c r="J17" s="114">
        <f t="shared" si="2"/>
        <v>91382.77285408527</v>
      </c>
      <c r="K17" s="114">
        <f t="shared" si="2"/>
        <v>83995.45743794036</v>
      </c>
      <c r="L17" s="78"/>
      <c r="AB17" s="94" t="s">
        <v>8</v>
      </c>
      <c r="AC17" s="107">
        <f>(E15+E26)/1000</f>
        <v>36.931761760456254</v>
      </c>
      <c r="AD17" s="107">
        <f aca="true" t="shared" si="7" ref="AD17:AI17">(F15+F26)/1000</f>
        <v>37.464657099724285</v>
      </c>
      <c r="AE17" s="107">
        <f t="shared" si="7"/>
        <v>41.94655009951117</v>
      </c>
      <c r="AF17" s="107">
        <f t="shared" si="7"/>
        <v>46.426034788670485</v>
      </c>
      <c r="AG17" s="107">
        <f t="shared" si="7"/>
        <v>50.89216971305205</v>
      </c>
      <c r="AH17" s="107">
        <f t="shared" si="7"/>
        <v>55.390984703770464</v>
      </c>
      <c r="AI17" s="107">
        <f t="shared" si="7"/>
        <v>59.84876337430358</v>
      </c>
    </row>
    <row r="18" spans="2:12" ht="13.8" thickBot="1">
      <c r="B18" s="5"/>
      <c r="C18" s="249" t="s">
        <v>50</v>
      </c>
      <c r="D18" s="249" t="s">
        <v>41</v>
      </c>
      <c r="E18" s="114">
        <f t="shared" si="2"/>
        <v>142644.37673444953</v>
      </c>
      <c r="F18" s="114">
        <f t="shared" si="2"/>
        <v>172904.27471886534</v>
      </c>
      <c r="G18" s="114">
        <f t="shared" si="2"/>
        <v>200446.2935598061</v>
      </c>
      <c r="H18" s="114">
        <f t="shared" si="2"/>
        <v>224505.97430283137</v>
      </c>
      <c r="I18" s="114">
        <f t="shared" si="2"/>
        <v>246488.90245668613</v>
      </c>
      <c r="J18" s="114">
        <f t="shared" si="2"/>
        <v>271609.11867766234</v>
      </c>
      <c r="K18" s="114">
        <f t="shared" si="2"/>
        <v>290281.65062784706</v>
      </c>
      <c r="L18" s="78"/>
    </row>
    <row r="19" spans="2:12" ht="13.8" thickBot="1">
      <c r="B19" s="5"/>
      <c r="C19" s="249" t="s">
        <v>50</v>
      </c>
      <c r="D19" s="249" t="s">
        <v>42</v>
      </c>
      <c r="E19" s="114">
        <f t="shared" si="2"/>
        <v>95108.48615340129</v>
      </c>
      <c r="F19" s="114">
        <f t="shared" si="2"/>
        <v>120901.52453658795</v>
      </c>
      <c r="G19" s="114">
        <f t="shared" si="2"/>
        <v>144044.1399395352</v>
      </c>
      <c r="H19" s="114">
        <f t="shared" si="2"/>
        <v>170872.9033391659</v>
      </c>
      <c r="I19" s="114">
        <f t="shared" si="2"/>
        <v>204251.69520954776</v>
      </c>
      <c r="J19" s="114">
        <f t="shared" si="2"/>
        <v>246050.83622923482</v>
      </c>
      <c r="K19" s="114">
        <f t="shared" si="2"/>
        <v>288564.16837080015</v>
      </c>
      <c r="L19" s="78"/>
    </row>
    <row r="20" spans="2:12" ht="13.8" thickBot="1">
      <c r="B20" s="86"/>
      <c r="C20" s="249" t="s">
        <v>50</v>
      </c>
      <c r="D20" s="249" t="s">
        <v>43</v>
      </c>
      <c r="E20" s="114">
        <f t="shared" si="2"/>
        <v>130371.84844207877</v>
      </c>
      <c r="F20" s="114">
        <f t="shared" si="2"/>
        <v>138100.57718727016</v>
      </c>
      <c r="G20" s="114">
        <f t="shared" si="2"/>
        <v>145981.16106048442</v>
      </c>
      <c r="H20" s="114">
        <f t="shared" si="2"/>
        <v>155239.2187322686</v>
      </c>
      <c r="I20" s="114">
        <f t="shared" si="2"/>
        <v>166675.93394260737</v>
      </c>
      <c r="J20" s="114">
        <f t="shared" si="2"/>
        <v>178652.65343313653</v>
      </c>
      <c r="K20" s="114">
        <f t="shared" si="2"/>
        <v>191723.4284147843</v>
      </c>
      <c r="L20" s="6"/>
    </row>
    <row r="21" spans="2:12" ht="13.8" thickBot="1">
      <c r="B21" s="86"/>
      <c r="C21" s="249" t="s">
        <v>50</v>
      </c>
      <c r="D21" s="249" t="s">
        <v>169</v>
      </c>
      <c r="E21" s="114">
        <f t="shared" si="2"/>
        <v>12135.574595720198</v>
      </c>
      <c r="F21" s="114">
        <f t="shared" si="2"/>
        <v>12737.866440760577</v>
      </c>
      <c r="G21" s="114">
        <f t="shared" si="2"/>
        <v>13187.847104906406</v>
      </c>
      <c r="H21" s="114">
        <f t="shared" si="2"/>
        <v>13701.07911694562</v>
      </c>
      <c r="I21" s="114">
        <f t="shared" si="2"/>
        <v>14119.434107144612</v>
      </c>
      <c r="J21" s="114">
        <f t="shared" si="2"/>
        <v>14398.71812970299</v>
      </c>
      <c r="K21" s="114">
        <f t="shared" si="2"/>
        <v>14610.645581987417</v>
      </c>
      <c r="L21" s="6"/>
    </row>
    <row r="22" spans="2:12" ht="13.8" thickBot="1">
      <c r="B22" s="86"/>
      <c r="C22" s="249" t="s">
        <v>50</v>
      </c>
      <c r="D22" s="249" t="s">
        <v>330</v>
      </c>
      <c r="E22" s="114">
        <f t="shared" si="2"/>
        <v>3324.3331858745278</v>
      </c>
      <c r="F22" s="114">
        <f t="shared" si="2"/>
        <v>3324.3331858745278</v>
      </c>
      <c r="G22" s="114">
        <f t="shared" si="2"/>
        <v>14122.74385680708</v>
      </c>
      <c r="H22" s="114">
        <f t="shared" si="2"/>
        <v>25023.05947712364</v>
      </c>
      <c r="I22" s="114">
        <f t="shared" si="2"/>
        <v>36425.87191681649</v>
      </c>
      <c r="J22" s="114">
        <f t="shared" si="2"/>
        <v>52558.479593435884</v>
      </c>
      <c r="K22" s="114">
        <f t="shared" si="2"/>
        <v>73531.41212145446</v>
      </c>
      <c r="L22" s="6"/>
    </row>
    <row r="23" spans="2:12" ht="13.8" thickBot="1">
      <c r="B23" s="86"/>
      <c r="C23" s="249" t="s">
        <v>170</v>
      </c>
      <c r="D23" s="249" t="s">
        <v>45</v>
      </c>
      <c r="E23" s="114">
        <f t="shared" si="2"/>
        <v>398042.2107158194</v>
      </c>
      <c r="F23" s="114">
        <f t="shared" si="2"/>
        <v>376919.04633564147</v>
      </c>
      <c r="G23" s="114">
        <f t="shared" si="2"/>
        <v>355169.38646414515</v>
      </c>
      <c r="H23" s="114">
        <f t="shared" si="2"/>
        <v>332793.23110133054</v>
      </c>
      <c r="I23" s="114">
        <f t="shared" si="2"/>
        <v>309790.5802471974</v>
      </c>
      <c r="J23" s="114">
        <f t="shared" si="2"/>
        <v>286161.43390174594</v>
      </c>
      <c r="K23" s="114">
        <f t="shared" si="2"/>
        <v>261905.792064976</v>
      </c>
      <c r="L23" s="6"/>
    </row>
    <row r="24" spans="2:12" ht="13.8" thickBot="1">
      <c r="B24" s="86"/>
      <c r="C24" s="249" t="s">
        <v>171</v>
      </c>
      <c r="D24" s="249" t="s">
        <v>45</v>
      </c>
      <c r="E24" s="114">
        <f t="shared" si="2"/>
        <v>2306033.9112081947</v>
      </c>
      <c r="F24" s="114">
        <f t="shared" si="2"/>
        <v>2330800.4226930845</v>
      </c>
      <c r="G24" s="114">
        <f t="shared" si="2"/>
        <v>2355759.468330004</v>
      </c>
      <c r="H24" s="114">
        <f t="shared" si="2"/>
        <v>2395030.9518954693</v>
      </c>
      <c r="I24" s="114">
        <f t="shared" si="2"/>
        <v>2436189.9272698155</v>
      </c>
      <c r="J24" s="114">
        <f t="shared" si="2"/>
        <v>2488297.546941283</v>
      </c>
      <c r="K24" s="114">
        <f t="shared" si="2"/>
        <v>2540405.16661275</v>
      </c>
      <c r="L24" s="6"/>
    </row>
    <row r="25" spans="2:12" ht="13.8" thickBot="1">
      <c r="B25" s="86"/>
      <c r="C25" s="249" t="s">
        <v>110</v>
      </c>
      <c r="D25" s="249" t="s">
        <v>45</v>
      </c>
      <c r="E25" s="114">
        <f t="shared" si="2"/>
        <v>2109142.562785512</v>
      </c>
      <c r="F25" s="114">
        <f t="shared" si="2"/>
        <v>2085009.5800149746</v>
      </c>
      <c r="G25" s="114">
        <f t="shared" si="2"/>
        <v>2048304.6335537292</v>
      </c>
      <c r="H25" s="114">
        <f t="shared" si="2"/>
        <v>1994760.229072556</v>
      </c>
      <c r="I25" s="114">
        <f t="shared" si="2"/>
        <v>1936062.4359449935</v>
      </c>
      <c r="J25" s="114">
        <f t="shared" si="2"/>
        <v>1841136.2640208981</v>
      </c>
      <c r="K25" s="114">
        <f t="shared" si="2"/>
        <v>1752262.7494415746</v>
      </c>
      <c r="L25" s="6"/>
    </row>
    <row r="26" spans="2:14" ht="13.8" thickBot="1">
      <c r="B26" s="86"/>
      <c r="C26" s="249" t="s">
        <v>172</v>
      </c>
      <c r="D26" s="249" t="s">
        <v>45</v>
      </c>
      <c r="E26" s="114">
        <f t="shared" si="2"/>
        <v>14560.739615691888</v>
      </c>
      <c r="F26" s="114">
        <f t="shared" si="2"/>
        <v>16091.255772988945</v>
      </c>
      <c r="G26" s="114">
        <f t="shared" si="2"/>
        <v>19613.434665193447</v>
      </c>
      <c r="H26" s="114">
        <f t="shared" si="2"/>
        <v>23135.613557398014</v>
      </c>
      <c r="I26" s="114">
        <f t="shared" si="2"/>
        <v>26657.792449602523</v>
      </c>
      <c r="J26" s="114">
        <f t="shared" si="2"/>
        <v>30179.97134180706</v>
      </c>
      <c r="K26" s="114">
        <f t="shared" si="2"/>
        <v>33702.15023401156</v>
      </c>
      <c r="L26" s="6"/>
      <c r="N26" s="96"/>
    </row>
    <row r="27" spans="2:13" s="56" customFormat="1" ht="14.25">
      <c r="B27" s="16"/>
      <c r="C27" s="174"/>
      <c r="D27" s="175"/>
      <c r="E27" s="175"/>
      <c r="F27" s="175"/>
      <c r="G27" s="175"/>
      <c r="H27" s="175"/>
      <c r="I27" s="175"/>
      <c r="J27" s="175"/>
      <c r="K27" s="175"/>
      <c r="L27" s="17"/>
      <c r="M27" s="60"/>
    </row>
    <row r="28" spans="2:13" s="56" customFormat="1" ht="14.25">
      <c r="B28" s="16"/>
      <c r="C28" s="174" t="s">
        <v>232</v>
      </c>
      <c r="D28" s="176"/>
      <c r="E28" s="176"/>
      <c r="F28" s="176"/>
      <c r="G28" s="176"/>
      <c r="H28" s="176"/>
      <c r="I28" s="176"/>
      <c r="J28" s="176"/>
      <c r="K28" s="176"/>
      <c r="L28" s="17"/>
      <c r="M28" s="60"/>
    </row>
    <row r="29" spans="2:13" s="56" customFormat="1" ht="14.25">
      <c r="B29" s="16"/>
      <c r="C29" s="285" t="s">
        <v>387</v>
      </c>
      <c r="D29" s="285"/>
      <c r="E29" s="285"/>
      <c r="F29" s="285"/>
      <c r="G29" s="285"/>
      <c r="H29" s="285"/>
      <c r="I29" s="285"/>
      <c r="J29" s="285"/>
      <c r="K29" s="176"/>
      <c r="L29" s="17"/>
      <c r="M29" s="60"/>
    </row>
    <row r="30" spans="2:12" ht="13.8" thickBot="1">
      <c r="B30" s="87"/>
      <c r="C30" s="88"/>
      <c r="D30" s="88"/>
      <c r="E30" s="115"/>
      <c r="F30" s="116"/>
      <c r="G30" s="116"/>
      <c r="H30" s="116"/>
      <c r="I30" s="116"/>
      <c r="J30" s="116"/>
      <c r="K30" s="212"/>
      <c r="L30" s="11"/>
    </row>
    <row r="31" spans="2:12" ht="14.4" thickBot="1">
      <c r="B31" s="33"/>
      <c r="C31" s="117"/>
      <c r="D31" s="117"/>
      <c r="E31" s="117"/>
      <c r="F31" s="117"/>
      <c r="G31" s="117"/>
      <c r="H31" s="117"/>
      <c r="I31" s="117"/>
      <c r="J31" s="117"/>
      <c r="K31" s="213"/>
      <c r="L31" s="117"/>
    </row>
    <row r="32" spans="2:12" ht="14.25">
      <c r="B32" s="2"/>
      <c r="C32" s="3"/>
      <c r="D32" s="3"/>
      <c r="E32" s="3"/>
      <c r="F32" s="3"/>
      <c r="G32" s="3"/>
      <c r="H32" s="3"/>
      <c r="I32" s="3"/>
      <c r="J32" s="3"/>
      <c r="K32" s="3"/>
      <c r="L32" s="4"/>
    </row>
    <row r="33" spans="2:14" ht="13.8">
      <c r="B33" s="5"/>
      <c r="C33" s="65"/>
      <c r="D33" s="152"/>
      <c r="E33" s="291" t="s">
        <v>418</v>
      </c>
      <c r="F33" s="291"/>
      <c r="G33" s="291"/>
      <c r="H33" s="291"/>
      <c r="I33" s="291"/>
      <c r="J33" s="291"/>
      <c r="K33" s="291"/>
      <c r="L33" s="78"/>
      <c r="N33" s="92"/>
    </row>
    <row r="34" spans="2:14" ht="14.25">
      <c r="B34" s="5"/>
      <c r="C34" s="65"/>
      <c r="D34" s="162"/>
      <c r="E34" s="292" t="s">
        <v>177</v>
      </c>
      <c r="F34" s="292"/>
      <c r="G34" s="292"/>
      <c r="H34" s="292"/>
      <c r="I34" s="292"/>
      <c r="J34" s="292"/>
      <c r="K34" s="292"/>
      <c r="L34" s="78"/>
      <c r="N34" s="92"/>
    </row>
    <row r="35" spans="2:12" ht="14.25">
      <c r="B35" s="5"/>
      <c r="C35" s="65"/>
      <c r="D35" s="65"/>
      <c r="E35" s="65"/>
      <c r="F35" s="65"/>
      <c r="G35" s="153"/>
      <c r="H35" s="153"/>
      <c r="I35" s="153"/>
      <c r="J35" s="153"/>
      <c r="K35" s="153"/>
      <c r="L35" s="78"/>
    </row>
    <row r="36" spans="2:12" ht="15" customHeight="1">
      <c r="B36" s="5"/>
      <c r="C36" s="65"/>
      <c r="D36" s="111"/>
      <c r="E36" s="293" t="s">
        <v>420</v>
      </c>
      <c r="F36" s="293"/>
      <c r="G36" s="293"/>
      <c r="H36" s="293"/>
      <c r="I36" s="293"/>
      <c r="J36" s="293"/>
      <c r="K36" s="293"/>
      <c r="L36" s="78"/>
    </row>
    <row r="37" spans="2:12" ht="14.25">
      <c r="B37" s="5"/>
      <c r="C37" s="65"/>
      <c r="D37" s="155"/>
      <c r="E37" s="303"/>
      <c r="F37" s="303"/>
      <c r="G37" s="303"/>
      <c r="H37" s="303"/>
      <c r="I37" s="303"/>
      <c r="J37" s="303"/>
      <c r="K37" s="303"/>
      <c r="L37" s="78"/>
    </row>
    <row r="38" spans="2:12" ht="14.25">
      <c r="B38" s="5"/>
      <c r="C38" s="65"/>
      <c r="D38" s="65"/>
      <c r="E38" s="65"/>
      <c r="F38" s="65"/>
      <c r="G38" s="7"/>
      <c r="H38" s="7"/>
      <c r="I38" s="7"/>
      <c r="J38" s="7"/>
      <c r="K38" s="7"/>
      <c r="L38" s="78"/>
    </row>
    <row r="39" spans="2:12" ht="13.8" thickBot="1">
      <c r="B39" s="5"/>
      <c r="C39" s="8" t="s">
        <v>37</v>
      </c>
      <c r="D39" s="8" t="s">
        <v>38</v>
      </c>
      <c r="E39" s="8">
        <v>2015</v>
      </c>
      <c r="F39" s="8">
        <v>2016</v>
      </c>
      <c r="G39" s="8">
        <v>2017</v>
      </c>
      <c r="H39" s="8">
        <v>2018</v>
      </c>
      <c r="I39" s="8">
        <v>2019</v>
      </c>
      <c r="J39" s="8">
        <v>2020</v>
      </c>
      <c r="K39" s="8">
        <v>2021</v>
      </c>
      <c r="L39" s="78"/>
    </row>
    <row r="40" spans="2:12" ht="13.8" thickBot="1">
      <c r="B40" s="5"/>
      <c r="C40" s="7" t="s">
        <v>10</v>
      </c>
      <c r="D40" s="7" t="s">
        <v>166</v>
      </c>
      <c r="E40" s="114">
        <v>8212.901967051428</v>
      </c>
      <c r="F40" s="114">
        <v>9527.747571452754</v>
      </c>
      <c r="G40" s="114">
        <v>11252.33630781749</v>
      </c>
      <c r="H40" s="114">
        <v>13265.509893331302</v>
      </c>
      <c r="I40" s="114">
        <v>15259.059318519085</v>
      </c>
      <c r="J40" s="114">
        <v>17677.34100931907</v>
      </c>
      <c r="K40" s="114">
        <v>20042.40436215938</v>
      </c>
      <c r="L40" s="78"/>
    </row>
    <row r="41" spans="2:12" ht="13.8" thickBot="1">
      <c r="B41" s="5"/>
      <c r="C41" s="7" t="s">
        <v>10</v>
      </c>
      <c r="D41" s="7" t="s">
        <v>167</v>
      </c>
      <c r="E41" s="114">
        <v>114980.62753871997</v>
      </c>
      <c r="F41" s="114">
        <v>133388.46600033855</v>
      </c>
      <c r="G41" s="114">
        <v>157532.7083094448</v>
      </c>
      <c r="H41" s="114">
        <v>185717.1385066382</v>
      </c>
      <c r="I41" s="114">
        <v>213626.83045926713</v>
      </c>
      <c r="J41" s="114">
        <v>247482.774130467</v>
      </c>
      <c r="K41" s="114">
        <v>280593.6610702313</v>
      </c>
      <c r="L41" s="78"/>
    </row>
    <row r="42" spans="2:12" ht="13.8" thickBot="1">
      <c r="B42" s="5"/>
      <c r="C42" s="7" t="s">
        <v>10</v>
      </c>
      <c r="D42" s="7" t="s">
        <v>168</v>
      </c>
      <c r="E42" s="114">
        <v>41064.509835257086</v>
      </c>
      <c r="F42" s="114">
        <v>47638.73785726372</v>
      </c>
      <c r="G42" s="114">
        <v>56261.68153908738</v>
      </c>
      <c r="H42" s="114">
        <v>66327.54946665645</v>
      </c>
      <c r="I42" s="114">
        <v>76295.29659259538</v>
      </c>
      <c r="J42" s="114">
        <v>88386.7050465953</v>
      </c>
      <c r="K42" s="114">
        <v>100212.02181079687</v>
      </c>
      <c r="L42" s="78"/>
    </row>
    <row r="43" spans="2:12" ht="13.8" thickBot="1">
      <c r="B43" s="5"/>
      <c r="C43" s="7" t="s">
        <v>7</v>
      </c>
      <c r="D43" s="7" t="s">
        <v>45</v>
      </c>
      <c r="E43" s="114">
        <v>22246.95877751279</v>
      </c>
      <c r="F43" s="114">
        <v>20605.68567993777</v>
      </c>
      <c r="G43" s="114">
        <v>20895.285327053785</v>
      </c>
      <c r="H43" s="114">
        <v>21139.54763469594</v>
      </c>
      <c r="I43" s="114">
        <v>21355.893386747324</v>
      </c>
      <c r="J43" s="114">
        <v>21577.60339680155</v>
      </c>
      <c r="K43" s="114">
        <v>21790.695151548924</v>
      </c>
      <c r="L43" s="78"/>
    </row>
    <row r="44" spans="2:12" ht="13.8" thickBot="1">
      <c r="B44" s="5"/>
      <c r="C44" s="7" t="s">
        <v>50</v>
      </c>
      <c r="D44" s="7" t="s">
        <v>39</v>
      </c>
      <c r="E44" s="114">
        <v>272894.9063900135</v>
      </c>
      <c r="F44" s="114">
        <v>256011.30770479285</v>
      </c>
      <c r="G44" s="114">
        <v>239129.59623562027</v>
      </c>
      <c r="H44" s="114">
        <v>222325.36657486286</v>
      </c>
      <c r="I44" s="114">
        <v>205474.57448052082</v>
      </c>
      <c r="J44" s="114">
        <v>186907.1204232906</v>
      </c>
      <c r="K44" s="114">
        <v>168230.1219109149</v>
      </c>
      <c r="L44" s="78"/>
    </row>
    <row r="45" spans="2:12" ht="13.8" thickBot="1">
      <c r="B45" s="5"/>
      <c r="C45" s="7" t="s">
        <v>50</v>
      </c>
      <c r="D45" s="7" t="s">
        <v>40</v>
      </c>
      <c r="E45" s="114">
        <v>110615.03179487529</v>
      </c>
      <c r="F45" s="114">
        <v>105198.36101656155</v>
      </c>
      <c r="G45" s="114">
        <v>98884.85791138088</v>
      </c>
      <c r="H45" s="114">
        <v>92221.15167142938</v>
      </c>
      <c r="I45" s="114">
        <v>85574.54889817427</v>
      </c>
      <c r="J45" s="114">
        <v>78190.20366396687</v>
      </c>
      <c r="K45" s="114">
        <v>70802.88824782196</v>
      </c>
      <c r="L45" s="78"/>
    </row>
    <row r="46" spans="2:12" ht="13.8" thickBot="1">
      <c r="B46" s="5"/>
      <c r="C46" s="7" t="s">
        <v>50</v>
      </c>
      <c r="D46" s="7" t="s">
        <v>41</v>
      </c>
      <c r="E46" s="114">
        <v>124466.65947059714</v>
      </c>
      <c r="F46" s="114">
        <v>147628.77984709403</v>
      </c>
      <c r="G46" s="114">
        <v>168564.3782321504</v>
      </c>
      <c r="H46" s="114">
        <v>186344.66606936578</v>
      </c>
      <c r="I46" s="114">
        <v>202761.76441485912</v>
      </c>
      <c r="J46" s="114">
        <v>222966.19285292824</v>
      </c>
      <c r="K46" s="114">
        <v>237288.43594203467</v>
      </c>
      <c r="L46" s="78"/>
    </row>
    <row r="47" spans="2:12" ht="13.8" thickBot="1">
      <c r="B47" s="5"/>
      <c r="C47" s="7" t="s">
        <v>50</v>
      </c>
      <c r="D47" s="7" t="s">
        <v>42</v>
      </c>
      <c r="E47" s="114">
        <v>89025.56299313238</v>
      </c>
      <c r="F47" s="114">
        <v>108939.27845333086</v>
      </c>
      <c r="G47" s="114">
        <v>126688.1493228194</v>
      </c>
      <c r="H47" s="114">
        <v>147026.9594983825</v>
      </c>
      <c r="I47" s="114">
        <v>172924.57199532675</v>
      </c>
      <c r="J47" s="114">
        <v>207526.2166549963</v>
      </c>
      <c r="K47" s="114">
        <v>241925.24233967345</v>
      </c>
      <c r="L47" s="78"/>
    </row>
    <row r="48" spans="2:12" ht="13.8" thickBot="1">
      <c r="B48" s="86"/>
      <c r="C48" s="7" t="s">
        <v>50</v>
      </c>
      <c r="D48" s="7" t="s">
        <v>43</v>
      </c>
      <c r="E48" s="114">
        <v>112147.21269256507</v>
      </c>
      <c r="F48" s="114">
        <v>117158.24652739316</v>
      </c>
      <c r="G48" s="114">
        <v>122274.51038576823</v>
      </c>
      <c r="H48" s="114">
        <v>128313.269533111</v>
      </c>
      <c r="I48" s="114">
        <v>136251.78247433907</v>
      </c>
      <c r="J48" s="114">
        <v>145319.8129327034</v>
      </c>
      <c r="K48" s="114">
        <v>154973.00163461003</v>
      </c>
      <c r="L48" s="6"/>
    </row>
    <row r="49" spans="2:12" ht="13.8" thickBot="1">
      <c r="B49" s="86"/>
      <c r="C49" s="7" t="s">
        <v>50</v>
      </c>
      <c r="D49" s="7" t="s">
        <v>169</v>
      </c>
      <c r="E49" s="114">
        <v>1120.8710411628974</v>
      </c>
      <c r="F49" s="114">
        <v>1601.2315505724787</v>
      </c>
      <c r="G49" s="114">
        <v>1958.514796803208</v>
      </c>
      <c r="H49" s="114">
        <v>2360.2305427269207</v>
      </c>
      <c r="I49" s="114">
        <v>2691.2701807616127</v>
      </c>
      <c r="J49" s="114">
        <v>2923.7889655621902</v>
      </c>
      <c r="K49" s="114">
        <v>3095.364949247817</v>
      </c>
      <c r="L49" s="6"/>
    </row>
    <row r="50" spans="2:12" ht="13.8" thickBot="1">
      <c r="B50" s="86"/>
      <c r="C50" s="7" t="s">
        <v>50</v>
      </c>
      <c r="D50" s="7" t="s">
        <v>330</v>
      </c>
      <c r="E50" s="114">
        <v>3073.786733054028</v>
      </c>
      <c r="F50" s="114">
        <v>3073.786733054028</v>
      </c>
      <c r="G50" s="114">
        <v>11746.382737920329</v>
      </c>
      <c r="H50" s="114">
        <v>20370.8861379048</v>
      </c>
      <c r="I50" s="114">
        <v>29506.992035412302</v>
      </c>
      <c r="J50" s="114">
        <v>43143.097310336285</v>
      </c>
      <c r="K50" s="114">
        <v>60512.41426200616</v>
      </c>
      <c r="L50" s="6"/>
    </row>
    <row r="51" spans="2:12" ht="13.8" thickBot="1">
      <c r="B51" s="86"/>
      <c r="C51" s="7" t="s">
        <v>170</v>
      </c>
      <c r="D51" s="7" t="s">
        <v>45</v>
      </c>
      <c r="E51" s="114">
        <v>397228.81346929714</v>
      </c>
      <c r="F51" s="114">
        <v>375476.6504466356</v>
      </c>
      <c r="G51" s="114">
        <v>353072.12665345776</v>
      </c>
      <c r="H51" s="114">
        <v>329999.1272813609</v>
      </c>
      <c r="I51" s="114">
        <v>306285.4135138655</v>
      </c>
      <c r="J51" s="114">
        <v>281918.5332506425</v>
      </c>
      <c r="K51" s="114">
        <v>256956.79585524576</v>
      </c>
      <c r="L51" s="6"/>
    </row>
    <row r="52" spans="2:12" ht="13.8" thickBot="1">
      <c r="B52" s="86"/>
      <c r="C52" s="7" t="s">
        <v>171</v>
      </c>
      <c r="D52" s="7" t="s">
        <v>45</v>
      </c>
      <c r="E52" s="114">
        <v>2178585.582676733</v>
      </c>
      <c r="F52" s="114">
        <v>2166348.0000019465</v>
      </c>
      <c r="G52" s="114">
        <v>2152626.407422897</v>
      </c>
      <c r="H52" s="114">
        <v>2150964.9942953023</v>
      </c>
      <c r="I52" s="114">
        <v>2149985.1806605905</v>
      </c>
      <c r="J52" s="114">
        <v>2159724.960065862</v>
      </c>
      <c r="K52" s="114">
        <v>2169657.485159332</v>
      </c>
      <c r="L52" s="6"/>
    </row>
    <row r="53" spans="2:12" ht="13.8" thickBot="1">
      <c r="B53" s="86"/>
      <c r="C53" s="7" t="s">
        <v>110</v>
      </c>
      <c r="D53" s="7" t="s">
        <v>45</v>
      </c>
      <c r="E53" s="114">
        <v>2026022.966671832</v>
      </c>
      <c r="F53" s="114">
        <v>1995128.3368292009</v>
      </c>
      <c r="G53" s="114">
        <v>1951252.2867255923</v>
      </c>
      <c r="H53" s="114">
        <v>1890268.536475255</v>
      </c>
      <c r="I53" s="114">
        <v>1823666.3194779975</v>
      </c>
      <c r="J53" s="114">
        <v>1721684.9109569762</v>
      </c>
      <c r="K53" s="114">
        <v>1624681.3554399635</v>
      </c>
      <c r="L53" s="6"/>
    </row>
    <row r="54" spans="2:14" ht="13.8" thickBot="1">
      <c r="B54" s="86"/>
      <c r="C54" s="7" t="s">
        <v>172</v>
      </c>
      <c r="D54" s="7" t="s">
        <v>45</v>
      </c>
      <c r="E54" s="114">
        <v>14484.583440132184</v>
      </c>
      <c r="F54" s="114">
        <v>11147.753585137036</v>
      </c>
      <c r="G54" s="114">
        <v>9434.542209674944</v>
      </c>
      <c r="H54" s="114">
        <v>7630.224849242012</v>
      </c>
      <c r="I54" s="114">
        <v>5317.054854064823</v>
      </c>
      <c r="J54" s="114">
        <v>4248.686395369661</v>
      </c>
      <c r="K54" s="114">
        <v>1617.4532330066631</v>
      </c>
      <c r="L54" s="6"/>
      <c r="N54" s="96"/>
    </row>
    <row r="55" spans="2:13" s="56" customFormat="1" ht="13.8" thickBot="1">
      <c r="B55" s="87"/>
      <c r="C55" s="88"/>
      <c r="D55" s="88"/>
      <c r="E55" s="115"/>
      <c r="F55" s="116"/>
      <c r="G55" s="116"/>
      <c r="H55" s="116"/>
      <c r="I55" s="116"/>
      <c r="J55" s="116"/>
      <c r="K55" s="212"/>
      <c r="L55" s="11"/>
      <c r="M55" s="60"/>
    </row>
    <row r="56" spans="2:13" s="56" customFormat="1" ht="14.4" thickBot="1">
      <c r="B56" s="33"/>
      <c r="C56" s="117"/>
      <c r="D56" s="117"/>
      <c r="E56" s="117"/>
      <c r="F56" s="117"/>
      <c r="G56" s="117"/>
      <c r="H56" s="117"/>
      <c r="I56" s="117"/>
      <c r="J56" s="117"/>
      <c r="K56" s="213"/>
      <c r="L56" s="117"/>
      <c r="M56" s="60"/>
    </row>
    <row r="57" spans="2:13" s="56" customFormat="1" ht="14.25">
      <c r="B57" s="2"/>
      <c r="C57" s="3"/>
      <c r="D57" s="3"/>
      <c r="E57" s="3"/>
      <c r="F57" s="3"/>
      <c r="G57" s="3"/>
      <c r="H57" s="3"/>
      <c r="I57" s="3"/>
      <c r="J57" s="3"/>
      <c r="K57" s="3"/>
      <c r="L57" s="4"/>
      <c r="M57" s="60"/>
    </row>
    <row r="58" spans="2:12" ht="13.8">
      <c r="B58" s="5"/>
      <c r="C58" s="65"/>
      <c r="D58" s="152"/>
      <c r="E58" s="291" t="s">
        <v>419</v>
      </c>
      <c r="F58" s="291"/>
      <c r="G58" s="291"/>
      <c r="H58" s="291"/>
      <c r="I58" s="291"/>
      <c r="J58" s="291"/>
      <c r="K58" s="291"/>
      <c r="L58" s="78"/>
    </row>
    <row r="59" spans="2:12" ht="14.25">
      <c r="B59" s="5"/>
      <c r="C59" s="65"/>
      <c r="D59" s="162"/>
      <c r="E59" s="292" t="s">
        <v>177</v>
      </c>
      <c r="F59" s="292"/>
      <c r="G59" s="292"/>
      <c r="H59" s="292"/>
      <c r="I59" s="292"/>
      <c r="J59" s="292"/>
      <c r="K59" s="292"/>
      <c r="L59" s="78"/>
    </row>
    <row r="60" spans="2:12" ht="14.25">
      <c r="B60" s="5"/>
      <c r="C60" s="65"/>
      <c r="D60" s="65"/>
      <c r="E60" s="65"/>
      <c r="F60" s="65"/>
      <c r="G60" s="249"/>
      <c r="H60" s="249"/>
      <c r="I60" s="249"/>
      <c r="J60" s="249"/>
      <c r="K60" s="249"/>
      <c r="L60" s="78"/>
    </row>
    <row r="61" spans="2:12" ht="14.25">
      <c r="B61" s="5"/>
      <c r="C61" s="65"/>
      <c r="D61" s="111"/>
      <c r="E61" s="293" t="s">
        <v>421</v>
      </c>
      <c r="F61" s="293"/>
      <c r="G61" s="293"/>
      <c r="H61" s="293"/>
      <c r="I61" s="293"/>
      <c r="J61" s="293"/>
      <c r="K61" s="293"/>
      <c r="L61" s="78"/>
    </row>
    <row r="62" spans="2:12" ht="14.25">
      <c r="B62" s="5"/>
      <c r="C62" s="65"/>
      <c r="D62" s="111"/>
      <c r="E62" s="166"/>
      <c r="F62" s="166"/>
      <c r="G62" s="166"/>
      <c r="H62" s="166"/>
      <c r="I62" s="166"/>
      <c r="J62" s="166"/>
      <c r="K62" s="166"/>
      <c r="L62" s="78"/>
    </row>
    <row r="63" spans="2:12" ht="14.25">
      <c r="B63" s="5"/>
      <c r="C63" s="65"/>
      <c r="D63" s="252"/>
      <c r="E63" s="303"/>
      <c r="F63" s="303"/>
      <c r="G63" s="303"/>
      <c r="H63" s="303"/>
      <c r="I63" s="303"/>
      <c r="J63" s="303"/>
      <c r="K63" s="303"/>
      <c r="L63" s="78"/>
    </row>
    <row r="64" spans="2:12" ht="13.8" thickBot="1">
      <c r="B64" s="5"/>
      <c r="C64" s="152" t="s">
        <v>37</v>
      </c>
      <c r="D64" s="152" t="s">
        <v>38</v>
      </c>
      <c r="E64" s="152">
        <v>2015</v>
      </c>
      <c r="F64" s="152">
        <v>2016</v>
      </c>
      <c r="G64" s="152">
        <v>2017</v>
      </c>
      <c r="H64" s="152">
        <v>2018</v>
      </c>
      <c r="I64" s="152">
        <v>2019</v>
      </c>
      <c r="J64" s="152">
        <v>2020</v>
      </c>
      <c r="K64" s="152">
        <v>2021</v>
      </c>
      <c r="L64" s="78"/>
    </row>
    <row r="65" spans="2:12" ht="13.8" thickBot="1">
      <c r="B65" s="5"/>
      <c r="C65" s="249" t="s">
        <v>10</v>
      </c>
      <c r="D65" s="249" t="s">
        <v>166</v>
      </c>
      <c r="E65" s="114">
        <v>2414.15385068277</v>
      </c>
      <c r="F65" s="114">
        <v>2717.00409896222</v>
      </c>
      <c r="G65" s="114">
        <v>3038.95466641228</v>
      </c>
      <c r="H65" s="114">
        <v>3378.09185191587</v>
      </c>
      <c r="I65" s="114">
        <v>3734.78996247423</v>
      </c>
      <c r="J65" s="114">
        <v>4051.19244496679</v>
      </c>
      <c r="K65" s="114">
        <v>4420.81326541904</v>
      </c>
      <c r="L65" s="78"/>
    </row>
    <row r="66" spans="2:12" ht="13.8" thickBot="1">
      <c r="B66" s="5"/>
      <c r="C66" s="249" t="s">
        <v>10</v>
      </c>
      <c r="D66" s="249" t="s">
        <v>167</v>
      </c>
      <c r="E66" s="114">
        <v>33798.1539095588</v>
      </c>
      <c r="F66" s="114">
        <v>38038.057385471</v>
      </c>
      <c r="G66" s="114">
        <v>42545.3653297719</v>
      </c>
      <c r="H66" s="114">
        <v>47293.2859268222</v>
      </c>
      <c r="I66" s="114">
        <v>52287.0594746391</v>
      </c>
      <c r="J66" s="114">
        <v>56716.6942295351</v>
      </c>
      <c r="K66" s="114">
        <v>61891.3857158666</v>
      </c>
      <c r="L66" s="78"/>
    </row>
    <row r="67" spans="2:12" ht="13.8" thickBot="1">
      <c r="B67" s="5"/>
      <c r="C67" s="249" t="s">
        <v>10</v>
      </c>
      <c r="D67" s="249" t="s">
        <v>168</v>
      </c>
      <c r="E67" s="114">
        <v>12070.7692534139</v>
      </c>
      <c r="F67" s="114">
        <v>13585.0204948111</v>
      </c>
      <c r="G67" s="114">
        <v>15194.7733320614</v>
      </c>
      <c r="H67" s="114">
        <v>16890.4592595794</v>
      </c>
      <c r="I67" s="114">
        <v>18673.9498123711</v>
      </c>
      <c r="J67" s="114">
        <v>20255.9622248339</v>
      </c>
      <c r="K67" s="114">
        <v>22104.0663270952</v>
      </c>
      <c r="L67" s="78"/>
    </row>
    <row r="68" spans="2:12" ht="13.8" thickBot="1">
      <c r="B68" s="5"/>
      <c r="C68" s="249" t="s">
        <v>7</v>
      </c>
      <c r="D68" s="249" t="s">
        <v>45</v>
      </c>
      <c r="E68" s="114">
        <v>124.063367251572</v>
      </c>
      <c r="F68" s="114">
        <v>767.715646797566</v>
      </c>
      <c r="G68" s="114">
        <v>1437.83010726394</v>
      </c>
      <c r="H68" s="114">
        <v>2150.87359657653</v>
      </c>
      <c r="I68" s="114">
        <v>2878.4838767022</v>
      </c>
      <c r="J68" s="114">
        <v>3633.40996516185</v>
      </c>
      <c r="K68" s="114">
        <v>4355.91798874309</v>
      </c>
      <c r="L68" s="78"/>
    </row>
    <row r="69" spans="2:12" ht="13.8" thickBot="1">
      <c r="B69" s="5"/>
      <c r="C69" s="249" t="s">
        <v>50</v>
      </c>
      <c r="D69" s="249" t="s">
        <v>39</v>
      </c>
      <c r="E69" s="114">
        <v>9.38723924065837</v>
      </c>
      <c r="F69" s="114">
        <v>15.9917189389874</v>
      </c>
      <c r="G69" s="114">
        <v>24.0844965283708</v>
      </c>
      <c r="H69" s="114">
        <v>42.9760486477991</v>
      </c>
      <c r="I69" s="114">
        <v>55.455972107878</v>
      </c>
      <c r="J69" s="114">
        <v>70.037580941184</v>
      </c>
      <c r="K69" s="114">
        <v>75.4593167184007</v>
      </c>
      <c r="L69" s="78"/>
    </row>
    <row r="70" spans="2:12" ht="13.8" thickBot="1">
      <c r="B70" s="5"/>
      <c r="C70" s="249" t="s">
        <v>50</v>
      </c>
      <c r="D70" s="249" t="s">
        <v>40</v>
      </c>
      <c r="E70" s="114">
        <v>12781.90649258</v>
      </c>
      <c r="F70" s="114">
        <v>13089.3108457902</v>
      </c>
      <c r="G70" s="114">
        <v>13179.2411766032</v>
      </c>
      <c r="H70" s="114">
        <v>13183.6431344762</v>
      </c>
      <c r="I70" s="114">
        <v>13192.025408284</v>
      </c>
      <c r="J70" s="114">
        <v>13192.5691901184</v>
      </c>
      <c r="K70" s="114">
        <v>13192.5691901184</v>
      </c>
      <c r="L70" s="78"/>
    </row>
    <row r="71" spans="2:12" ht="13.8" thickBot="1">
      <c r="B71" s="5"/>
      <c r="C71" s="249" t="s">
        <v>50</v>
      </c>
      <c r="D71" s="249" t="s">
        <v>41</v>
      </c>
      <c r="E71" s="114">
        <v>18177.7172638524</v>
      </c>
      <c r="F71" s="114">
        <v>25275.4948717713</v>
      </c>
      <c r="G71" s="114">
        <v>31881.9153276557</v>
      </c>
      <c r="H71" s="114">
        <v>38161.3082334656</v>
      </c>
      <c r="I71" s="114">
        <v>43727.138041827</v>
      </c>
      <c r="J71" s="114">
        <v>48642.9258247341</v>
      </c>
      <c r="K71" s="114">
        <v>52993.2146858124</v>
      </c>
      <c r="L71" s="78"/>
    </row>
    <row r="72" spans="2:12" ht="13.8" thickBot="1">
      <c r="B72" s="5"/>
      <c r="C72" s="249" t="s">
        <v>50</v>
      </c>
      <c r="D72" s="249" t="s">
        <v>42</v>
      </c>
      <c r="E72" s="114">
        <v>6082.92316026891</v>
      </c>
      <c r="F72" s="114">
        <v>11962.2460832571</v>
      </c>
      <c r="G72" s="114">
        <v>17355.9906167158</v>
      </c>
      <c r="H72" s="114">
        <v>23845.9438407834</v>
      </c>
      <c r="I72" s="114">
        <v>31327.123214221</v>
      </c>
      <c r="J72" s="114">
        <v>38524.6195742385</v>
      </c>
      <c r="K72" s="114">
        <v>46638.9260311267</v>
      </c>
      <c r="L72" s="78"/>
    </row>
    <row r="73" spans="2:12" ht="13.8" thickBot="1">
      <c r="B73" s="5"/>
      <c r="C73" s="249" t="s">
        <v>50</v>
      </c>
      <c r="D73" s="249" t="s">
        <v>43</v>
      </c>
      <c r="E73" s="114">
        <v>18224.6357495137</v>
      </c>
      <c r="F73" s="114">
        <v>20942.330659877</v>
      </c>
      <c r="G73" s="114">
        <v>23706.6506747162</v>
      </c>
      <c r="H73" s="114">
        <v>26925.9491991576</v>
      </c>
      <c r="I73" s="114">
        <v>30424.1514682683</v>
      </c>
      <c r="J73" s="114">
        <v>33332.8405004331</v>
      </c>
      <c r="K73" s="114">
        <v>36750.4267801743</v>
      </c>
      <c r="L73" s="78"/>
    </row>
    <row r="74" spans="2:12" ht="13.8" thickBot="1">
      <c r="B74" s="86"/>
      <c r="C74" s="249" t="s">
        <v>50</v>
      </c>
      <c r="D74" s="249" t="s">
        <v>169</v>
      </c>
      <c r="E74" s="114">
        <v>11014.7035545573</v>
      </c>
      <c r="F74" s="114">
        <v>11136.6348901881</v>
      </c>
      <c r="G74" s="114">
        <v>11229.3323081032</v>
      </c>
      <c r="H74" s="114">
        <v>11340.8485742187</v>
      </c>
      <c r="I74" s="114">
        <v>11428.163926383</v>
      </c>
      <c r="J74" s="114">
        <v>11474.9291641408</v>
      </c>
      <c r="K74" s="114">
        <v>11515.2806327396</v>
      </c>
      <c r="L74" s="6"/>
    </row>
    <row r="75" spans="2:12" ht="13.8" thickBot="1">
      <c r="B75" s="86"/>
      <c r="C75" s="249" t="s">
        <v>50</v>
      </c>
      <c r="D75" s="249" t="s">
        <v>330</v>
      </c>
      <c r="E75" s="114">
        <v>250.5464528205</v>
      </c>
      <c r="F75" s="114">
        <v>250.5464528205</v>
      </c>
      <c r="G75" s="114">
        <v>2376.36111888675</v>
      </c>
      <c r="H75" s="114">
        <v>4652.17333921884</v>
      </c>
      <c r="I75" s="114">
        <v>6918.87988140419</v>
      </c>
      <c r="J75" s="114">
        <v>9415.3822830996</v>
      </c>
      <c r="K75" s="114">
        <v>13018.9978594483</v>
      </c>
      <c r="L75" s="6"/>
    </row>
    <row r="76" spans="2:12" ht="13.8" thickBot="1">
      <c r="B76" s="86"/>
      <c r="C76" s="249" t="s">
        <v>170</v>
      </c>
      <c r="D76" s="249" t="s">
        <v>45</v>
      </c>
      <c r="E76" s="114">
        <v>813.39724652224</v>
      </c>
      <c r="F76" s="114">
        <v>1442.39588900585</v>
      </c>
      <c r="G76" s="114">
        <v>2097.2598106874</v>
      </c>
      <c r="H76" s="114">
        <v>2794.10381996962</v>
      </c>
      <c r="I76" s="114">
        <v>3505.16673333191</v>
      </c>
      <c r="J76" s="114">
        <v>4242.90065110345</v>
      </c>
      <c r="K76" s="114">
        <v>4948.99620973025</v>
      </c>
      <c r="L76" s="6"/>
    </row>
    <row r="77" spans="2:12" ht="13.8" thickBot="1">
      <c r="B77" s="86"/>
      <c r="C77" s="249" t="s">
        <v>171</v>
      </c>
      <c r="D77" s="249" t="s">
        <v>45</v>
      </c>
      <c r="E77" s="114">
        <v>127448.328531462</v>
      </c>
      <c r="F77" s="114">
        <v>164452.422691138</v>
      </c>
      <c r="G77" s="114">
        <v>203133.060907107</v>
      </c>
      <c r="H77" s="114">
        <v>244065.957600167</v>
      </c>
      <c r="I77" s="114">
        <v>286204.746609225</v>
      </c>
      <c r="J77" s="114">
        <v>328572.586875421</v>
      </c>
      <c r="K77" s="114">
        <v>370747.681453418</v>
      </c>
      <c r="L77" s="6"/>
    </row>
    <row r="78" spans="2:12" ht="13.8" thickBot="1">
      <c r="B78" s="86"/>
      <c r="C78" s="249" t="s">
        <v>110</v>
      </c>
      <c r="D78" s="249" t="s">
        <v>45</v>
      </c>
      <c r="E78" s="114">
        <v>83119.5961136797</v>
      </c>
      <c r="F78" s="114">
        <v>89881.2431857738</v>
      </c>
      <c r="G78" s="114">
        <v>97052.3468281368</v>
      </c>
      <c r="H78" s="114">
        <v>104491.692597301</v>
      </c>
      <c r="I78" s="114">
        <v>112396.116466996</v>
      </c>
      <c r="J78" s="114">
        <v>119451.353063922</v>
      </c>
      <c r="K78" s="114">
        <v>127581.394001611</v>
      </c>
      <c r="L78" s="6"/>
    </row>
    <row r="79" spans="2:12" ht="13.8" thickBot="1">
      <c r="B79" s="86"/>
      <c r="C79" s="249" t="s">
        <v>172</v>
      </c>
      <c r="D79" s="249" t="s">
        <v>45</v>
      </c>
      <c r="E79" s="114">
        <v>76.1561755597038</v>
      </c>
      <c r="F79" s="114">
        <v>4943.50218785191</v>
      </c>
      <c r="G79" s="114">
        <v>10178.8924555185</v>
      </c>
      <c r="H79" s="114">
        <v>15505.388708156</v>
      </c>
      <c r="I79" s="114">
        <v>21340.7375955377</v>
      </c>
      <c r="J79" s="114">
        <v>25931.2849464374</v>
      </c>
      <c r="K79" s="114">
        <v>32084.6970010049</v>
      </c>
      <c r="L79" s="6"/>
    </row>
    <row r="80" spans="2:13" s="56" customFormat="1" ht="13.8" thickBot="1">
      <c r="B80" s="87"/>
      <c r="C80" s="88"/>
      <c r="D80" s="88"/>
      <c r="E80" s="115"/>
      <c r="F80" s="116"/>
      <c r="G80" s="116"/>
      <c r="H80" s="116"/>
      <c r="I80" s="116"/>
      <c r="J80" s="116"/>
      <c r="K80" s="212"/>
      <c r="L80" s="11"/>
      <c r="M80" s="60"/>
    </row>
    <row r="82" spans="2:11" ht="13.8">
      <c r="B82" s="200"/>
      <c r="C82" s="200"/>
      <c r="D82" s="200"/>
      <c r="E82" s="200"/>
      <c r="F82" s="200"/>
      <c r="G82" s="200"/>
      <c r="H82" s="200"/>
      <c r="I82" s="200"/>
      <c r="J82" s="200"/>
      <c r="K82" s="200"/>
    </row>
    <row r="83" spans="2:11" ht="13.8">
      <c r="B83" s="200"/>
      <c r="C83" s="200"/>
      <c r="D83" s="200"/>
      <c r="E83" s="200"/>
      <c r="F83" s="200"/>
      <c r="G83" s="200"/>
      <c r="H83" s="200"/>
      <c r="I83" s="200"/>
      <c r="J83" s="200"/>
      <c r="K83" s="200"/>
    </row>
    <row r="84" spans="2:11" ht="13.8">
      <c r="B84" s="200"/>
      <c r="C84" s="200"/>
      <c r="D84" s="200"/>
      <c r="E84" s="200"/>
      <c r="F84" s="200"/>
      <c r="G84" s="200"/>
      <c r="H84" s="200"/>
      <c r="I84" s="200"/>
      <c r="J84" s="200"/>
      <c r="K84" s="200"/>
    </row>
    <row r="85" spans="2:11" ht="13.8">
      <c r="B85" s="200"/>
      <c r="C85" s="200"/>
      <c r="D85" s="200"/>
      <c r="E85" s="200"/>
      <c r="F85" s="200"/>
      <c r="G85" s="200"/>
      <c r="H85" s="200"/>
      <c r="I85" s="200"/>
      <c r="J85" s="200"/>
      <c r="K85" s="200"/>
    </row>
    <row r="86" spans="2:11" ht="13.8">
      <c r="B86" s="200"/>
      <c r="C86" s="200"/>
      <c r="D86" s="200"/>
      <c r="E86" s="200"/>
      <c r="F86" s="200"/>
      <c r="G86" s="200"/>
      <c r="H86" s="200"/>
      <c r="I86" s="200"/>
      <c r="J86" s="200"/>
      <c r="K86" s="200"/>
    </row>
    <row r="87" spans="2:11" ht="13.8">
      <c r="B87" s="200"/>
      <c r="C87" s="200"/>
      <c r="D87" s="200"/>
      <c r="E87" s="200"/>
      <c r="F87" s="200"/>
      <c r="G87" s="200"/>
      <c r="H87" s="200"/>
      <c r="I87" s="200"/>
      <c r="J87" s="200"/>
      <c r="K87" s="200"/>
    </row>
    <row r="88" spans="2:11" ht="13.8">
      <c r="B88" s="200"/>
      <c r="C88" s="200"/>
      <c r="D88" s="200"/>
      <c r="E88" s="200"/>
      <c r="F88" s="200"/>
      <c r="G88" s="200"/>
      <c r="H88" s="200"/>
      <c r="I88" s="200"/>
      <c r="J88" s="200"/>
      <c r="K88" s="200"/>
    </row>
    <row r="89" spans="2:11" ht="13.8">
      <c r="B89" s="200"/>
      <c r="C89" s="200"/>
      <c r="D89" s="200"/>
      <c r="E89" s="200"/>
      <c r="F89" s="200"/>
      <c r="G89" s="200"/>
      <c r="H89" s="200"/>
      <c r="I89" s="200"/>
      <c r="J89" s="200"/>
      <c r="K89" s="200"/>
    </row>
    <row r="90" spans="2:11" ht="13.8">
      <c r="B90" s="200"/>
      <c r="C90" s="200"/>
      <c r="D90" s="200"/>
      <c r="E90" s="200"/>
      <c r="F90" s="200"/>
      <c r="G90" s="200"/>
      <c r="H90" s="200"/>
      <c r="I90" s="200"/>
      <c r="J90" s="200"/>
      <c r="K90" s="200"/>
    </row>
    <row r="91" spans="2:11" ht="13.8">
      <c r="B91" s="200"/>
      <c r="C91" s="200"/>
      <c r="D91" s="200"/>
      <c r="E91" s="200"/>
      <c r="F91" s="200"/>
      <c r="G91" s="200"/>
      <c r="H91" s="200"/>
      <c r="I91" s="200"/>
      <c r="J91" s="200"/>
      <c r="K91" s="200"/>
    </row>
    <row r="92" spans="2:11" ht="13.8">
      <c r="B92" s="200"/>
      <c r="C92" s="200"/>
      <c r="D92" s="200"/>
      <c r="E92" s="200"/>
      <c r="F92" s="200"/>
      <c r="G92" s="200"/>
      <c r="H92" s="200"/>
      <c r="I92" s="200"/>
      <c r="J92" s="200"/>
      <c r="K92" s="200"/>
    </row>
    <row r="93" spans="2:11" ht="13.8">
      <c r="B93" s="200"/>
      <c r="C93" s="200"/>
      <c r="D93" s="200"/>
      <c r="E93" s="200"/>
      <c r="F93" s="200"/>
      <c r="G93" s="200"/>
      <c r="H93" s="200"/>
      <c r="I93" s="200"/>
      <c r="J93" s="200"/>
      <c r="K93" s="200"/>
    </row>
    <row r="94" spans="2:11" ht="13.8">
      <c r="B94" s="200"/>
      <c r="C94" s="200"/>
      <c r="D94" s="200"/>
      <c r="E94" s="200"/>
      <c r="F94" s="200"/>
      <c r="G94" s="200"/>
      <c r="H94" s="200"/>
      <c r="I94" s="200"/>
      <c r="J94" s="200"/>
      <c r="K94" s="200"/>
    </row>
    <row r="95" spans="2:11" ht="13.8">
      <c r="B95" s="200"/>
      <c r="C95" s="200"/>
      <c r="D95" s="200"/>
      <c r="E95" s="200"/>
      <c r="F95" s="200"/>
      <c r="G95" s="200"/>
      <c r="H95" s="200"/>
      <c r="I95" s="200"/>
      <c r="J95" s="200"/>
      <c r="K95" s="200"/>
    </row>
    <row r="96" spans="2:11" ht="13.8">
      <c r="B96" s="200"/>
      <c r="C96" s="200"/>
      <c r="D96" s="200"/>
      <c r="E96" s="200"/>
      <c r="F96" s="200"/>
      <c r="G96" s="200"/>
      <c r="H96" s="200"/>
      <c r="I96" s="200"/>
      <c r="J96" s="200"/>
      <c r="K96" s="200"/>
    </row>
    <row r="97" spans="2:11" ht="13.8">
      <c r="B97" s="200"/>
      <c r="C97" s="200"/>
      <c r="D97" s="200"/>
      <c r="E97" s="200"/>
      <c r="F97" s="200"/>
      <c r="G97" s="200"/>
      <c r="H97" s="200"/>
      <c r="I97" s="200"/>
      <c r="J97" s="200"/>
      <c r="K97" s="200"/>
    </row>
    <row r="98" spans="2:11" ht="13.8">
      <c r="B98" s="200"/>
      <c r="C98" s="200"/>
      <c r="D98" s="200"/>
      <c r="E98" s="200"/>
      <c r="F98" s="200"/>
      <c r="G98" s="200"/>
      <c r="H98" s="200"/>
      <c r="I98" s="200"/>
      <c r="J98" s="200"/>
      <c r="K98" s="200"/>
    </row>
  </sheetData>
  <mergeCells count="13">
    <mergeCell ref="E58:K58"/>
    <mergeCell ref="E59:K59"/>
    <mergeCell ref="E61:K61"/>
    <mergeCell ref="E63:K63"/>
    <mergeCell ref="E4:K4"/>
    <mergeCell ref="E5:K5"/>
    <mergeCell ref="E7:K7"/>
    <mergeCell ref="E9:K9"/>
    <mergeCell ref="C29:J29"/>
    <mergeCell ref="E37:K37"/>
    <mergeCell ref="E33:K33"/>
    <mergeCell ref="E34:K34"/>
    <mergeCell ref="E36:K36"/>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AI102"/>
  <sheetViews>
    <sheetView showGridLines="0" workbookViewId="0" topLeftCell="A1"/>
  </sheetViews>
  <sheetFormatPr defaultColWidth="8.625" defaultRowHeight="14.25"/>
  <cols>
    <col min="1" max="2" width="2.625" style="76" customWidth="1"/>
    <col min="3" max="5" width="18.75390625" style="76" customWidth="1"/>
    <col min="6" max="11" width="10.75390625" style="76" customWidth="1"/>
    <col min="12" max="12" width="2.625" style="76" customWidth="1"/>
    <col min="13" max="16384" width="8.625" style="76" customWidth="1"/>
  </cols>
  <sheetData>
    <row r="1" ht="14.25">
      <c r="C1" s="197" t="s">
        <v>241</v>
      </c>
    </row>
    <row r="2" ht="13.8" thickBot="1">
      <c r="C2" s="197"/>
    </row>
    <row r="3" spans="2:18" ht="14.25">
      <c r="B3" s="2"/>
      <c r="C3" s="3"/>
      <c r="D3" s="3"/>
      <c r="E3" s="3"/>
      <c r="F3" s="3"/>
      <c r="G3" s="3"/>
      <c r="H3" s="3"/>
      <c r="I3" s="3"/>
      <c r="J3" s="3"/>
      <c r="K3" s="3"/>
      <c r="L3" s="4"/>
      <c r="N3" s="77" t="s">
        <v>329</v>
      </c>
      <c r="O3" s="79"/>
      <c r="P3" s="79"/>
      <c r="Q3" s="79"/>
      <c r="R3" s="79"/>
    </row>
    <row r="4" spans="2:18" ht="13.8">
      <c r="B4" s="5"/>
      <c r="C4" s="65"/>
      <c r="D4" s="152"/>
      <c r="E4" s="291" t="s">
        <v>329</v>
      </c>
      <c r="F4" s="291"/>
      <c r="G4" s="291"/>
      <c r="H4" s="291"/>
      <c r="I4" s="291"/>
      <c r="J4" s="291"/>
      <c r="K4" s="291"/>
      <c r="L4" s="78"/>
      <c r="N4" s="77" t="s">
        <v>248</v>
      </c>
      <c r="O4" s="79"/>
      <c r="P4" s="79"/>
      <c r="Q4" s="79"/>
      <c r="R4" s="79"/>
    </row>
    <row r="5" spans="2:12" ht="14.25">
      <c r="B5" s="5"/>
      <c r="C5" s="65"/>
      <c r="D5" s="162"/>
      <c r="E5" s="292" t="s">
        <v>177</v>
      </c>
      <c r="F5" s="292"/>
      <c r="G5" s="292"/>
      <c r="H5" s="292"/>
      <c r="I5" s="292"/>
      <c r="J5" s="292"/>
      <c r="K5" s="292"/>
      <c r="L5" s="78"/>
    </row>
    <row r="6" spans="2:28" ht="14.25">
      <c r="B6" s="5"/>
      <c r="C6" s="65"/>
      <c r="D6" s="65"/>
      <c r="E6" s="65"/>
      <c r="F6" s="65"/>
      <c r="G6" s="153"/>
      <c r="H6" s="153"/>
      <c r="I6" s="153"/>
      <c r="J6" s="153"/>
      <c r="K6" s="153"/>
      <c r="L6" s="78"/>
      <c r="AB6" s="80" t="s">
        <v>270</v>
      </c>
    </row>
    <row r="7" spans="2:35" ht="27" customHeight="1">
      <c r="B7" s="5"/>
      <c r="C7" s="65"/>
      <c r="D7" s="111"/>
      <c r="E7" s="293" t="s">
        <v>386</v>
      </c>
      <c r="F7" s="293"/>
      <c r="G7" s="293"/>
      <c r="H7" s="293"/>
      <c r="I7" s="293"/>
      <c r="J7" s="293"/>
      <c r="K7" s="293"/>
      <c r="L7" s="78"/>
      <c r="AB7" s="94" t="s">
        <v>17</v>
      </c>
      <c r="AC7" s="94">
        <v>2015</v>
      </c>
      <c r="AD7" s="94">
        <v>2016</v>
      </c>
      <c r="AE7" s="94">
        <v>2017</v>
      </c>
      <c r="AF7" s="94">
        <v>2018</v>
      </c>
      <c r="AG7" s="94">
        <v>2019</v>
      </c>
      <c r="AH7" s="94">
        <v>2020</v>
      </c>
      <c r="AI7" s="94">
        <v>2021</v>
      </c>
    </row>
    <row r="8" spans="2:35" ht="14.25">
      <c r="B8" s="5"/>
      <c r="C8" s="111"/>
      <c r="D8" s="111"/>
      <c r="E8" s="111"/>
      <c r="F8" s="111"/>
      <c r="G8" s="111"/>
      <c r="H8" s="111"/>
      <c r="I8" s="111"/>
      <c r="J8" s="111"/>
      <c r="K8" s="111"/>
      <c r="L8" s="78"/>
      <c r="AB8" s="94" t="s">
        <v>51</v>
      </c>
      <c r="AC8" s="107">
        <f>SUM(E12:E15)/1000</f>
        <v>1012.0664047506285</v>
      </c>
      <c r="AD8" s="107">
        <f aca="true" t="shared" si="0" ref="AD8:AI8">SUM(F12:F15)/1000</f>
        <v>1076.4210813178877</v>
      </c>
      <c r="AE8" s="107">
        <f t="shared" si="0"/>
        <v>1166.8529638519556</v>
      </c>
      <c r="AF8" s="107">
        <f t="shared" si="0"/>
        <v>1289.6966388432252</v>
      </c>
      <c r="AG8" s="107">
        <f t="shared" si="0"/>
        <v>1439.4964480539784</v>
      </c>
      <c r="AH8" s="107">
        <f t="shared" si="0"/>
        <v>1626.9501038823082</v>
      </c>
      <c r="AI8" s="107">
        <f t="shared" si="0"/>
        <v>1814.4037597106378</v>
      </c>
    </row>
    <row r="9" spans="2:35" ht="14.25">
      <c r="B9" s="5"/>
      <c r="C9" s="65"/>
      <c r="D9" s="65"/>
      <c r="E9" s="65"/>
      <c r="F9" s="65"/>
      <c r="G9" s="7"/>
      <c r="H9" s="7"/>
      <c r="I9" s="7"/>
      <c r="J9" s="7"/>
      <c r="K9" s="7"/>
      <c r="L9" s="78"/>
      <c r="AB9" s="94" t="s">
        <v>50</v>
      </c>
      <c r="AC9" s="107">
        <f>SUM(E21:E25)/1000</f>
        <v>765.4135078532368</v>
      </c>
      <c r="AD9" s="107">
        <f aca="true" t="shared" si="1" ref="AD9:AI9">SUM(F21:F25)/1000</f>
        <v>797.0981036220933</v>
      </c>
      <c r="AE9" s="107">
        <f t="shared" si="1"/>
        <v>840.0989509544554</v>
      </c>
      <c r="AF9" s="107">
        <f t="shared" si="1"/>
        <v>884.5088977593348</v>
      </c>
      <c r="AG9" s="107">
        <f t="shared" si="1"/>
        <v>935.9397441803945</v>
      </c>
      <c r="AH9" s="107">
        <f t="shared" si="1"/>
        <v>1001.2204461378333</v>
      </c>
      <c r="AI9" s="107">
        <f t="shared" si="1"/>
        <v>1066.5011480952717</v>
      </c>
    </row>
    <row r="10" spans="2:35" ht="13.8" thickBot="1">
      <c r="B10" s="5"/>
      <c r="C10" s="152" t="s">
        <v>37</v>
      </c>
      <c r="D10" s="152" t="s">
        <v>38</v>
      </c>
      <c r="E10" s="8">
        <v>2015</v>
      </c>
      <c r="F10" s="8">
        <v>2016</v>
      </c>
      <c r="G10" s="8">
        <v>2017</v>
      </c>
      <c r="H10" s="8">
        <v>2018</v>
      </c>
      <c r="I10" s="8">
        <v>2019</v>
      </c>
      <c r="J10" s="8">
        <v>2020</v>
      </c>
      <c r="K10" s="8">
        <v>2021</v>
      </c>
      <c r="L10" s="78"/>
      <c r="AB10" s="94" t="s">
        <v>10</v>
      </c>
      <c r="AC10" s="107">
        <f>SUM(E16:E18)/1000</f>
        <v>226.02135218603868</v>
      </c>
      <c r="AD10" s="107">
        <f aca="true" t="shared" si="2" ref="AD10:AI10">SUM(F16:F18)/1000</f>
        <v>258.03304569652045</v>
      </c>
      <c r="AE10" s="107">
        <f t="shared" si="2"/>
        <v>298.6216082296827</v>
      </c>
      <c r="AF10" s="107">
        <f t="shared" si="2"/>
        <v>345.3256001068971</v>
      </c>
      <c r="AG10" s="107">
        <f t="shared" si="2"/>
        <v>391.9883272786861</v>
      </c>
      <c r="AH10" s="107">
        <f t="shared" si="2"/>
        <v>446.30309833083606</v>
      </c>
      <c r="AI10" s="107">
        <f t="shared" si="2"/>
        <v>500.61786938298593</v>
      </c>
    </row>
    <row r="11" spans="2:35" ht="13.8" thickBot="1">
      <c r="B11" s="5"/>
      <c r="C11" s="7" t="s">
        <v>113</v>
      </c>
      <c r="D11" s="7" t="s">
        <v>45</v>
      </c>
      <c r="E11" s="114">
        <f>E41+E67</f>
        <v>495191.46831156954</v>
      </c>
      <c r="F11" s="114">
        <f aca="true" t="shared" si="3" ref="F11:J11">F41+F67</f>
        <v>537678.5455091042</v>
      </c>
      <c r="G11" s="114">
        <f t="shared" si="3"/>
        <v>580165.6227066386</v>
      </c>
      <c r="H11" s="114">
        <f t="shared" si="3"/>
        <v>622652.6999041733</v>
      </c>
      <c r="I11" s="114">
        <f t="shared" si="3"/>
        <v>665139.7771017078</v>
      </c>
      <c r="J11" s="114">
        <f t="shared" si="3"/>
        <v>707626.8542992426</v>
      </c>
      <c r="K11" s="114">
        <f>K41+K67</f>
        <v>750113.9314967771</v>
      </c>
      <c r="L11" s="78"/>
      <c r="AB11" s="94" t="s">
        <v>247</v>
      </c>
      <c r="AC11" s="107">
        <f>(E11+E20+E27)/1000</f>
        <v>753.5450165216547</v>
      </c>
      <c r="AD11" s="107">
        <f aca="true" t="shared" si="4" ref="AD11:AI11">(F11+F20+F27)/1000</f>
        <v>793.877115775793</v>
      </c>
      <c r="AE11" s="107">
        <f t="shared" si="4"/>
        <v>836.1971664087296</v>
      </c>
      <c r="AF11" s="107">
        <f t="shared" si="4"/>
        <v>879.5107747071334</v>
      </c>
      <c r="AG11" s="107">
        <f t="shared" si="4"/>
        <v>925.822759457373</v>
      </c>
      <c r="AH11" s="107">
        <f t="shared" si="4"/>
        <v>972.1315355234676</v>
      </c>
      <c r="AI11" s="107">
        <f t="shared" si="4"/>
        <v>1018.443805446588</v>
      </c>
    </row>
    <row r="12" spans="2:35" ht="13.8" thickBot="1">
      <c r="B12" s="5"/>
      <c r="C12" s="7" t="s">
        <v>51</v>
      </c>
      <c r="D12" s="7" t="s">
        <v>46</v>
      </c>
      <c r="E12" s="114">
        <f aca="true" t="shared" si="5" ref="E12:K12">E42+E68</f>
        <v>574937.9779157527</v>
      </c>
      <c r="F12" s="114">
        <f t="shared" si="5"/>
        <v>542236.720685155</v>
      </c>
      <c r="G12" s="114">
        <f t="shared" si="5"/>
        <v>509514.45321744174</v>
      </c>
      <c r="H12" s="114">
        <f t="shared" si="5"/>
        <v>476893.73522912106</v>
      </c>
      <c r="I12" s="114">
        <f t="shared" si="5"/>
        <v>444234.498472755</v>
      </c>
      <c r="J12" s="114">
        <f t="shared" si="5"/>
        <v>411722.33337619895</v>
      </c>
      <c r="K12" s="114">
        <f t="shared" si="5"/>
        <v>378939.9553630798</v>
      </c>
      <c r="L12" s="78"/>
      <c r="AB12" s="94" t="s">
        <v>8</v>
      </c>
      <c r="AC12" s="107">
        <f>(E26+E19)/1000</f>
        <v>69.86920824220653</v>
      </c>
      <c r="AD12" s="107">
        <f aca="true" t="shared" si="6" ref="AD12:AI12">(F26+F19)/1000</f>
        <v>70.90735700209503</v>
      </c>
      <c r="AE12" s="107">
        <f t="shared" si="6"/>
        <v>72.33814394268936</v>
      </c>
      <c r="AF12" s="107">
        <f t="shared" si="6"/>
        <v>72.16701704808192</v>
      </c>
      <c r="AG12" s="107">
        <f t="shared" si="6"/>
        <v>71.98578718693464</v>
      </c>
      <c r="AH12" s="107">
        <f t="shared" si="6"/>
        <v>71.82940323700255</v>
      </c>
      <c r="AI12" s="107">
        <f t="shared" si="6"/>
        <v>71.64178981199672</v>
      </c>
    </row>
    <row r="13" spans="2:35" ht="13.8" thickBot="1">
      <c r="B13" s="5"/>
      <c r="C13" s="7" t="s">
        <v>51</v>
      </c>
      <c r="D13" s="7" t="s">
        <v>47</v>
      </c>
      <c r="E13" s="114">
        <f aca="true" t="shared" si="7" ref="E13:K13">E43+E69</f>
        <v>304615.54053382535</v>
      </c>
      <c r="F13" s="114">
        <f t="shared" si="7"/>
        <v>339359.0745353521</v>
      </c>
      <c r="G13" s="114">
        <f t="shared" si="7"/>
        <v>375828.94968655484</v>
      </c>
      <c r="H13" s="114">
        <f t="shared" si="7"/>
        <v>422338.21647289104</v>
      </c>
      <c r="I13" s="114">
        <f t="shared" si="7"/>
        <v>466613.3947125879</v>
      </c>
      <c r="J13" s="114">
        <f t="shared" si="7"/>
        <v>520311.6642986903</v>
      </c>
      <c r="K13" s="114">
        <f t="shared" si="7"/>
        <v>563696.4421330256</v>
      </c>
      <c r="L13" s="78"/>
      <c r="AB13" s="94"/>
      <c r="AC13" s="107"/>
      <c r="AD13" s="107"/>
      <c r="AE13" s="107"/>
      <c r="AF13" s="107"/>
      <c r="AG13" s="107"/>
      <c r="AH13" s="107"/>
      <c r="AI13" s="107"/>
    </row>
    <row r="14" spans="2:12" ht="13.8" thickBot="1">
      <c r="B14" s="86"/>
      <c r="C14" s="7" t="s">
        <v>51</v>
      </c>
      <c r="D14" s="7" t="s">
        <v>48</v>
      </c>
      <c r="E14" s="114">
        <f aca="true" t="shared" si="8" ref="E14:K14">E44+E70</f>
        <v>114159.67689466779</v>
      </c>
      <c r="F14" s="114">
        <f t="shared" si="8"/>
        <v>168930.26562950382</v>
      </c>
      <c r="G14" s="114">
        <f t="shared" si="8"/>
        <v>247375.88988758327</v>
      </c>
      <c r="H14" s="114">
        <f t="shared" si="8"/>
        <v>344916.31797767687</v>
      </c>
      <c r="I14" s="114">
        <f t="shared" si="8"/>
        <v>469174.7642666089</v>
      </c>
      <c r="J14" s="114">
        <f t="shared" si="8"/>
        <v>611656.0895472519</v>
      </c>
      <c r="K14" s="114">
        <f t="shared" si="8"/>
        <v>765992.456755405</v>
      </c>
      <c r="L14" s="6"/>
    </row>
    <row r="15" spans="2:12" ht="13.8" thickBot="1">
      <c r="B15" s="86"/>
      <c r="C15" s="7" t="s">
        <v>51</v>
      </c>
      <c r="D15" s="7" t="s">
        <v>49</v>
      </c>
      <c r="E15" s="114">
        <f aca="true" t="shared" si="9" ref="E15:K15">E45+E71</f>
        <v>18353.20940638271</v>
      </c>
      <c r="F15" s="114">
        <f t="shared" si="9"/>
        <v>25895.02046787664</v>
      </c>
      <c r="G15" s="114">
        <f t="shared" si="9"/>
        <v>34133.67106037566</v>
      </c>
      <c r="H15" s="114">
        <f t="shared" si="9"/>
        <v>45548.36916353613</v>
      </c>
      <c r="I15" s="114">
        <f t="shared" si="9"/>
        <v>59473.79060202648</v>
      </c>
      <c r="J15" s="114">
        <f t="shared" si="9"/>
        <v>83260.01666016679</v>
      </c>
      <c r="K15" s="114">
        <f t="shared" si="9"/>
        <v>105774.9054591275</v>
      </c>
      <c r="L15" s="6"/>
    </row>
    <row r="16" spans="2:12" ht="13.8" thickBot="1">
      <c r="B16" s="86"/>
      <c r="C16" s="7" t="s">
        <v>10</v>
      </c>
      <c r="D16" s="7" t="s">
        <v>166</v>
      </c>
      <c r="E16" s="114">
        <f aca="true" t="shared" si="10" ref="E16:K16">E46+E72</f>
        <v>11301.067609301932</v>
      </c>
      <c r="F16" s="114">
        <f t="shared" si="10"/>
        <v>12901.65228482602</v>
      </c>
      <c r="G16" s="114">
        <f t="shared" si="10"/>
        <v>14931.080411484132</v>
      </c>
      <c r="H16" s="114">
        <f t="shared" si="10"/>
        <v>17266.28000534486</v>
      </c>
      <c r="I16" s="114">
        <f t="shared" si="10"/>
        <v>19599.416363934313</v>
      </c>
      <c r="J16" s="114">
        <f t="shared" si="10"/>
        <v>22315.154916541807</v>
      </c>
      <c r="K16" s="114">
        <f t="shared" si="10"/>
        <v>25030.89346914929</v>
      </c>
      <c r="L16" s="6"/>
    </row>
    <row r="17" spans="2:12" ht="13.8" thickBot="1">
      <c r="B17" s="86"/>
      <c r="C17" s="7" t="s">
        <v>10</v>
      </c>
      <c r="D17" s="7" t="s">
        <v>167</v>
      </c>
      <c r="E17" s="114">
        <f aca="true" t="shared" si="11" ref="E17:K17">E47+E73</f>
        <v>158214.94653022708</v>
      </c>
      <c r="F17" s="114">
        <f t="shared" si="11"/>
        <v>180623.13198756435</v>
      </c>
      <c r="G17" s="114">
        <f t="shared" si="11"/>
        <v>209035.12576077785</v>
      </c>
      <c r="H17" s="114">
        <f t="shared" si="11"/>
        <v>241727.92007482806</v>
      </c>
      <c r="I17" s="114">
        <f t="shared" si="11"/>
        <v>274391.8290950804</v>
      </c>
      <c r="J17" s="114">
        <f t="shared" si="11"/>
        <v>312412.16883158527</v>
      </c>
      <c r="K17" s="114">
        <f t="shared" si="11"/>
        <v>350432.50856809015</v>
      </c>
      <c r="L17" s="6"/>
    </row>
    <row r="18" spans="2:12" ht="13.8" thickBot="1">
      <c r="B18" s="86"/>
      <c r="C18" s="7" t="s">
        <v>10</v>
      </c>
      <c r="D18" s="7" t="s">
        <v>168</v>
      </c>
      <c r="E18" s="114">
        <f aca="true" t="shared" si="12" ref="E18:K18">E48+E74</f>
        <v>56505.33804650966</v>
      </c>
      <c r="F18" s="114">
        <f t="shared" si="12"/>
        <v>64508.26142413009</v>
      </c>
      <c r="G18" s="114">
        <f t="shared" si="12"/>
        <v>74655.40205742065</v>
      </c>
      <c r="H18" s="114">
        <f t="shared" si="12"/>
        <v>86331.40002672422</v>
      </c>
      <c r="I18" s="114">
        <f t="shared" si="12"/>
        <v>97997.08181967147</v>
      </c>
      <c r="J18" s="114">
        <f t="shared" si="12"/>
        <v>111575.77458270895</v>
      </c>
      <c r="K18" s="114">
        <f t="shared" si="12"/>
        <v>125154.46734574645</v>
      </c>
      <c r="L18" s="6"/>
    </row>
    <row r="19" spans="2:12" ht="13.8" thickBot="1">
      <c r="B19" s="86"/>
      <c r="C19" s="7" t="s">
        <v>7</v>
      </c>
      <c r="D19" s="7" t="s">
        <v>45</v>
      </c>
      <c r="E19" s="114">
        <f aca="true" t="shared" si="13" ref="E19:K19">E49+E75</f>
        <v>25089.68596773933</v>
      </c>
      <c r="F19" s="114">
        <f t="shared" si="13"/>
        <v>26063.41565880962</v>
      </c>
      <c r="G19" s="114">
        <f t="shared" si="13"/>
        <v>27429.783530585755</v>
      </c>
      <c r="H19" s="114">
        <f t="shared" si="13"/>
        <v>27194.2375671601</v>
      </c>
      <c r="I19" s="114">
        <f t="shared" si="13"/>
        <v>26948.588637194614</v>
      </c>
      <c r="J19" s="114">
        <f t="shared" si="13"/>
        <v>26727.785618444323</v>
      </c>
      <c r="K19" s="114">
        <f t="shared" si="13"/>
        <v>26475.753124620256</v>
      </c>
      <c r="L19" s="6"/>
    </row>
    <row r="20" spans="2:12" ht="13.8" thickBot="1">
      <c r="B20" s="86"/>
      <c r="C20" s="7" t="s">
        <v>173</v>
      </c>
      <c r="D20" s="7" t="s">
        <v>45</v>
      </c>
      <c r="E20" s="114">
        <f aca="true" t="shared" si="14" ref="E20:K20">E50+E76</f>
        <v>248369.39987607484</v>
      </c>
      <c r="F20" s="114">
        <f t="shared" si="14"/>
        <v>244293.4266454045</v>
      </c>
      <c r="G20" s="114">
        <f t="shared" si="14"/>
        <v>240217.4534147343</v>
      </c>
      <c r="H20" s="114">
        <f t="shared" si="14"/>
        <v>236141.4801840641</v>
      </c>
      <c r="I20" s="114">
        <f t="shared" si="14"/>
        <v>232065.50695339384</v>
      </c>
      <c r="J20" s="114">
        <f t="shared" si="14"/>
        <v>227989.53372272363</v>
      </c>
      <c r="K20" s="114">
        <f t="shared" si="14"/>
        <v>223913.56049205337</v>
      </c>
      <c r="L20" s="6"/>
    </row>
    <row r="21" spans="2:12" ht="13.8" thickBot="1">
      <c r="B21" s="86"/>
      <c r="C21" s="7" t="s">
        <v>50</v>
      </c>
      <c r="D21" s="7" t="s">
        <v>46</v>
      </c>
      <c r="E21" s="114">
        <f aca="true" t="shared" si="15" ref="E21:K21">E51+E77</f>
        <v>235355.8191636196</v>
      </c>
      <c r="F21" s="114">
        <f t="shared" si="15"/>
        <v>214030.60071606707</v>
      </c>
      <c r="G21" s="114">
        <f t="shared" si="15"/>
        <v>192705.38226851443</v>
      </c>
      <c r="H21" s="114">
        <f t="shared" si="15"/>
        <v>171380.1638209618</v>
      </c>
      <c r="I21" s="114">
        <f t="shared" si="15"/>
        <v>150054.9453734092</v>
      </c>
      <c r="J21" s="114">
        <f t="shared" si="15"/>
        <v>126494.71604154157</v>
      </c>
      <c r="K21" s="114">
        <f t="shared" si="15"/>
        <v>102934.48670967393</v>
      </c>
      <c r="L21" s="6"/>
    </row>
    <row r="22" spans="2:12" ht="13.8" thickBot="1">
      <c r="B22" s="86"/>
      <c r="C22" s="7" t="s">
        <v>50</v>
      </c>
      <c r="D22" s="7" t="s">
        <v>47</v>
      </c>
      <c r="E22" s="114">
        <f aca="true" t="shared" si="16" ref="E22:K22">E52+E78</f>
        <v>219955.18627615192</v>
      </c>
      <c r="F22" s="114">
        <f t="shared" si="16"/>
        <v>210989.9657015806</v>
      </c>
      <c r="G22" s="114">
        <f t="shared" si="16"/>
        <v>200681.90368512282</v>
      </c>
      <c r="H22" s="114">
        <f t="shared" si="16"/>
        <v>189962.70790735717</v>
      </c>
      <c r="I22" s="114">
        <f t="shared" si="16"/>
        <v>179268.1098759947</v>
      </c>
      <c r="J22" s="114">
        <f t="shared" si="16"/>
        <v>167495.77902023148</v>
      </c>
      <c r="K22" s="114">
        <f t="shared" si="16"/>
        <v>155568.83375850634</v>
      </c>
      <c r="L22" s="6"/>
    </row>
    <row r="23" spans="2:12" ht="13.8" thickBot="1">
      <c r="B23" s="86"/>
      <c r="C23" s="7" t="s">
        <v>50</v>
      </c>
      <c r="D23" s="7" t="s">
        <v>48</v>
      </c>
      <c r="E23" s="114">
        <f aca="true" t="shared" si="17" ref="E23:K23">E53+E79</f>
        <v>203274.67331996944</v>
      </c>
      <c r="F23" s="114">
        <f t="shared" si="17"/>
        <v>265076.80191720923</v>
      </c>
      <c r="G23" s="114">
        <f t="shared" si="17"/>
        <v>327784.8355945734</v>
      </c>
      <c r="H23" s="114">
        <f t="shared" si="17"/>
        <v>390872.37735929893</v>
      </c>
      <c r="I23" s="114">
        <f t="shared" si="17"/>
        <v>458313.7202373614</v>
      </c>
      <c r="J23" s="114">
        <f t="shared" si="17"/>
        <v>537664.9250521748</v>
      </c>
      <c r="K23" s="114">
        <f t="shared" si="17"/>
        <v>610942.0717564952</v>
      </c>
      <c r="L23" s="6"/>
    </row>
    <row r="24" spans="2:12" ht="13.8" thickBot="1">
      <c r="B24" s="86"/>
      <c r="C24" s="7" t="s">
        <v>50</v>
      </c>
      <c r="D24" s="7" t="s">
        <v>49</v>
      </c>
      <c r="E24" s="114">
        <f aca="true" t="shared" si="18" ref="E24:K24">E54+E80</f>
        <v>103312.53362142037</v>
      </c>
      <c r="F24" s="114">
        <f t="shared" si="18"/>
        <v>103485.43981516101</v>
      </c>
      <c r="G24" s="114">
        <f t="shared" si="18"/>
        <v>104613.12326323685</v>
      </c>
      <c r="H24" s="114">
        <f t="shared" si="18"/>
        <v>107079.6269083923</v>
      </c>
      <c r="I24" s="114">
        <f t="shared" si="18"/>
        <v>111686.13449061182</v>
      </c>
      <c r="J24" s="114">
        <f t="shared" si="18"/>
        <v>116815.58414424851</v>
      </c>
      <c r="K24" s="114">
        <f t="shared" si="18"/>
        <v>123375.22580131268</v>
      </c>
      <c r="L24" s="6"/>
    </row>
    <row r="25" spans="2:12" ht="13.8" thickBot="1">
      <c r="B25" s="86"/>
      <c r="C25" s="7" t="s">
        <v>50</v>
      </c>
      <c r="D25" s="7" t="s">
        <v>330</v>
      </c>
      <c r="E25" s="114">
        <f aca="true" t="shared" si="19" ref="E25:K25">E55+E81</f>
        <v>3515.295472075411</v>
      </c>
      <c r="F25" s="114">
        <f t="shared" si="19"/>
        <v>3515.295472075411</v>
      </c>
      <c r="G25" s="114">
        <f t="shared" si="19"/>
        <v>14313.70614300797</v>
      </c>
      <c r="H25" s="114">
        <f t="shared" si="19"/>
        <v>25214.021763324523</v>
      </c>
      <c r="I25" s="114">
        <f t="shared" si="19"/>
        <v>36616.83420301738</v>
      </c>
      <c r="J25" s="114">
        <f t="shared" si="19"/>
        <v>52749.44187963679</v>
      </c>
      <c r="K25" s="114">
        <f t="shared" si="19"/>
        <v>73680.53006928357</v>
      </c>
      <c r="L25" s="6"/>
    </row>
    <row r="26" spans="2:12" ht="13.8" thickBot="1">
      <c r="B26" s="86"/>
      <c r="C26" s="7" t="s">
        <v>174</v>
      </c>
      <c r="D26" s="7" t="s">
        <v>45</v>
      </c>
      <c r="E26" s="114">
        <f aca="true" t="shared" si="20" ref="E26:K26">E56+E82</f>
        <v>44779.5222744672</v>
      </c>
      <c r="F26" s="114">
        <f t="shared" si="20"/>
        <v>44843.94134328541</v>
      </c>
      <c r="G26" s="114">
        <f t="shared" si="20"/>
        <v>44908.36041210361</v>
      </c>
      <c r="H26" s="114">
        <f t="shared" si="20"/>
        <v>44972.77948092182</v>
      </c>
      <c r="I26" s="114">
        <f t="shared" si="20"/>
        <v>45037.19854974003</v>
      </c>
      <c r="J26" s="114">
        <f t="shared" si="20"/>
        <v>45101.61761855824</v>
      </c>
      <c r="K26" s="114">
        <f t="shared" si="20"/>
        <v>45166.03668737646</v>
      </c>
      <c r="L26" s="6"/>
    </row>
    <row r="27" spans="2:12" ht="13.8" thickBot="1">
      <c r="B27" s="86"/>
      <c r="C27" s="218" t="s">
        <v>172</v>
      </c>
      <c r="D27" s="218" t="s">
        <v>45</v>
      </c>
      <c r="E27" s="114">
        <f aca="true" t="shared" si="21" ref="E27:J27">E57+E83</f>
        <v>9984.148334010264</v>
      </c>
      <c r="F27" s="114">
        <f t="shared" si="21"/>
        <v>11905.143621284285</v>
      </c>
      <c r="G27" s="114">
        <f t="shared" si="21"/>
        <v>15814.090287356677</v>
      </c>
      <c r="H27" s="114">
        <f t="shared" si="21"/>
        <v>20716.594618895873</v>
      </c>
      <c r="I27" s="114">
        <f t="shared" si="21"/>
        <v>28617.475402271426</v>
      </c>
      <c r="J27" s="114">
        <f t="shared" si="21"/>
        <v>36515.14750150136</v>
      </c>
      <c r="K27" s="114">
        <f>K57+K83</f>
        <v>44416.31345775756</v>
      </c>
      <c r="L27" s="6"/>
    </row>
    <row r="28" spans="2:13" s="56" customFormat="1" ht="14.25">
      <c r="B28" s="16"/>
      <c r="C28" s="174"/>
      <c r="D28" s="175"/>
      <c r="E28" s="175"/>
      <c r="F28" s="175"/>
      <c r="G28" s="175"/>
      <c r="H28" s="175"/>
      <c r="I28" s="175"/>
      <c r="J28" s="175"/>
      <c r="K28" s="175"/>
      <c r="L28" s="17"/>
      <c r="M28" s="60"/>
    </row>
    <row r="29" spans="2:13" s="56" customFormat="1" ht="14.25">
      <c r="B29" s="16"/>
      <c r="C29" s="174" t="s">
        <v>232</v>
      </c>
      <c r="D29" s="176"/>
      <c r="E29" s="176"/>
      <c r="F29" s="176"/>
      <c r="G29" s="176"/>
      <c r="H29" s="176"/>
      <c r="I29" s="176"/>
      <c r="J29" s="176"/>
      <c r="K29" s="176"/>
      <c r="L29" s="17"/>
      <c r="M29" s="60"/>
    </row>
    <row r="30" spans="2:13" s="56" customFormat="1" ht="14.25">
      <c r="B30" s="16"/>
      <c r="C30" s="285" t="s">
        <v>388</v>
      </c>
      <c r="D30" s="285"/>
      <c r="E30" s="285"/>
      <c r="F30" s="285"/>
      <c r="G30" s="285"/>
      <c r="H30" s="285"/>
      <c r="I30" s="285"/>
      <c r="J30" s="285"/>
      <c r="K30" s="176"/>
      <c r="L30" s="17"/>
      <c r="M30" s="60"/>
    </row>
    <row r="31" spans="2:14" ht="13.8" thickBot="1">
      <c r="B31" s="87"/>
      <c r="C31" s="88"/>
      <c r="D31" s="88"/>
      <c r="E31" s="115"/>
      <c r="F31" s="116"/>
      <c r="G31" s="116"/>
      <c r="H31" s="116"/>
      <c r="I31" s="116"/>
      <c r="J31" s="116"/>
      <c r="K31" s="116"/>
      <c r="L31" s="11"/>
      <c r="N31" s="96"/>
    </row>
    <row r="32" spans="2:12" ht="13.8" thickBot="1">
      <c r="B32" s="80"/>
      <c r="C32" s="119"/>
      <c r="D32" s="119"/>
      <c r="E32" s="119"/>
      <c r="F32" s="119"/>
      <c r="G32" s="119"/>
      <c r="H32" s="119"/>
      <c r="I32" s="119"/>
      <c r="J32" s="119"/>
      <c r="K32" s="119"/>
      <c r="L32" s="119"/>
    </row>
    <row r="33" spans="2:18" ht="14.25">
      <c r="B33" s="2"/>
      <c r="C33" s="3"/>
      <c r="D33" s="3"/>
      <c r="E33" s="3"/>
      <c r="F33" s="3"/>
      <c r="G33" s="3"/>
      <c r="H33" s="3"/>
      <c r="I33" s="3"/>
      <c r="J33" s="3"/>
      <c r="K33" s="3"/>
      <c r="L33" s="4"/>
      <c r="N33" s="77"/>
      <c r="O33" s="79"/>
      <c r="P33" s="79"/>
      <c r="Q33" s="79"/>
      <c r="R33" s="79"/>
    </row>
    <row r="34" spans="2:18" ht="13.8">
      <c r="B34" s="5"/>
      <c r="C34" s="65"/>
      <c r="D34" s="152"/>
      <c r="E34" s="291" t="s">
        <v>422</v>
      </c>
      <c r="F34" s="291"/>
      <c r="G34" s="291"/>
      <c r="H34" s="291"/>
      <c r="I34" s="291"/>
      <c r="J34" s="291"/>
      <c r="K34" s="291"/>
      <c r="L34" s="78"/>
      <c r="N34" s="77"/>
      <c r="O34" s="79"/>
      <c r="P34" s="79"/>
      <c r="Q34" s="79"/>
      <c r="R34" s="79"/>
    </row>
    <row r="35" spans="2:12" ht="14.25">
      <c r="B35" s="5"/>
      <c r="C35" s="65"/>
      <c r="D35" s="162"/>
      <c r="E35" s="292" t="s">
        <v>177</v>
      </c>
      <c r="F35" s="292"/>
      <c r="G35" s="292"/>
      <c r="H35" s="292"/>
      <c r="I35" s="292"/>
      <c r="J35" s="292"/>
      <c r="K35" s="292"/>
      <c r="L35" s="78"/>
    </row>
    <row r="36" spans="2:28" ht="14.25">
      <c r="B36" s="5"/>
      <c r="C36" s="65"/>
      <c r="D36" s="65"/>
      <c r="E36" s="65"/>
      <c r="F36" s="65"/>
      <c r="G36" s="249"/>
      <c r="H36" s="249"/>
      <c r="I36" s="249"/>
      <c r="J36" s="249"/>
      <c r="K36" s="249"/>
      <c r="L36" s="78"/>
      <c r="AB36" s="80"/>
    </row>
    <row r="37" spans="2:35" ht="26.55" customHeight="1">
      <c r="B37" s="5"/>
      <c r="C37" s="65"/>
      <c r="D37" s="111"/>
      <c r="E37" s="293" t="s">
        <v>423</v>
      </c>
      <c r="F37" s="293"/>
      <c r="G37" s="293"/>
      <c r="H37" s="293"/>
      <c r="I37" s="293"/>
      <c r="J37" s="293"/>
      <c r="K37" s="293"/>
      <c r="L37" s="78"/>
      <c r="AB37" s="94"/>
      <c r="AC37" s="94"/>
      <c r="AD37" s="94"/>
      <c r="AE37" s="94"/>
      <c r="AF37" s="94"/>
      <c r="AG37" s="94"/>
      <c r="AH37" s="94"/>
      <c r="AI37" s="94"/>
    </row>
    <row r="38" spans="2:35" ht="14.25">
      <c r="B38" s="5"/>
      <c r="C38" s="111"/>
      <c r="D38" s="111"/>
      <c r="E38" s="111"/>
      <c r="F38" s="111"/>
      <c r="G38" s="111"/>
      <c r="H38" s="111"/>
      <c r="I38" s="111"/>
      <c r="J38" s="111"/>
      <c r="K38" s="111"/>
      <c r="L38" s="78"/>
      <c r="AB38" s="94"/>
      <c r="AC38" s="107"/>
      <c r="AD38" s="107"/>
      <c r="AE38" s="107"/>
      <c r="AF38" s="107"/>
      <c r="AG38" s="107"/>
      <c r="AH38" s="107"/>
      <c r="AI38" s="107"/>
    </row>
    <row r="39" spans="2:35" ht="14.25">
      <c r="B39" s="5"/>
      <c r="C39" s="65"/>
      <c r="D39" s="65"/>
      <c r="E39" s="65"/>
      <c r="F39" s="65"/>
      <c r="G39" s="249"/>
      <c r="H39" s="249"/>
      <c r="I39" s="249"/>
      <c r="J39" s="249"/>
      <c r="K39" s="249"/>
      <c r="L39" s="78"/>
      <c r="AB39" s="94"/>
      <c r="AC39" s="107"/>
      <c r="AD39" s="107"/>
      <c r="AE39" s="107"/>
      <c r="AF39" s="107"/>
      <c r="AG39" s="107"/>
      <c r="AH39" s="107"/>
      <c r="AI39" s="107"/>
    </row>
    <row r="40" spans="2:35" ht="13.8" thickBot="1">
      <c r="B40" s="5"/>
      <c r="C40" s="152" t="s">
        <v>37</v>
      </c>
      <c r="D40" s="152" t="s">
        <v>38</v>
      </c>
      <c r="E40" s="152">
        <v>2015</v>
      </c>
      <c r="F40" s="152">
        <v>2016</v>
      </c>
      <c r="G40" s="152">
        <v>2017</v>
      </c>
      <c r="H40" s="152">
        <v>2018</v>
      </c>
      <c r="I40" s="152">
        <v>2019</v>
      </c>
      <c r="J40" s="152">
        <v>2020</v>
      </c>
      <c r="K40" s="152">
        <v>2021</v>
      </c>
      <c r="L40" s="78"/>
      <c r="AB40" s="94"/>
      <c r="AC40" s="107"/>
      <c r="AD40" s="107"/>
      <c r="AE40" s="107"/>
      <c r="AF40" s="107"/>
      <c r="AG40" s="107"/>
      <c r="AH40" s="107"/>
      <c r="AI40" s="107"/>
    </row>
    <row r="41" spans="2:35" ht="13.8" thickBot="1">
      <c r="B41" s="5"/>
      <c r="C41" s="249" t="s">
        <v>113</v>
      </c>
      <c r="D41" s="249" t="s">
        <v>45</v>
      </c>
      <c r="E41" s="114">
        <v>438376.20446333004</v>
      </c>
      <c r="F41" s="114">
        <v>479200.95059763733</v>
      </c>
      <c r="G41" s="114">
        <v>519932.3351311345</v>
      </c>
      <c r="H41" s="114">
        <v>560424.7546145426</v>
      </c>
      <c r="I41" s="114">
        <v>600952.8684676203</v>
      </c>
      <c r="J41" s="114">
        <v>641513.8285087056</v>
      </c>
      <c r="K41" s="114">
        <v>681970.580190047</v>
      </c>
      <c r="L41" s="78"/>
      <c r="AB41" s="94"/>
      <c r="AC41" s="107"/>
      <c r="AD41" s="107"/>
      <c r="AE41" s="107"/>
      <c r="AF41" s="107"/>
      <c r="AG41" s="107"/>
      <c r="AH41" s="107"/>
      <c r="AI41" s="107"/>
    </row>
    <row r="42" spans="2:35" ht="13.8" thickBot="1">
      <c r="B42" s="5"/>
      <c r="C42" s="249" t="s">
        <v>51</v>
      </c>
      <c r="D42" s="249" t="s">
        <v>46</v>
      </c>
      <c r="E42" s="114">
        <v>574821.1684327708</v>
      </c>
      <c r="F42" s="114">
        <v>541884.5024288611</v>
      </c>
      <c r="G42" s="114">
        <v>508967.78820910514</v>
      </c>
      <c r="H42" s="114">
        <v>476160.44073805824</v>
      </c>
      <c r="I42" s="114">
        <v>443341.53485030547</v>
      </c>
      <c r="J42" s="114">
        <v>410677.39437646046</v>
      </c>
      <c r="K42" s="114">
        <v>377779.26831199386</v>
      </c>
      <c r="L42" s="78"/>
      <c r="AB42" s="94"/>
      <c r="AC42" s="107"/>
      <c r="AD42" s="107"/>
      <c r="AE42" s="107"/>
      <c r="AF42" s="107"/>
      <c r="AG42" s="107"/>
      <c r="AH42" s="107"/>
      <c r="AI42" s="107"/>
    </row>
    <row r="43" spans="2:35" ht="13.8" thickBot="1">
      <c r="B43" s="5"/>
      <c r="C43" s="249" t="s">
        <v>51</v>
      </c>
      <c r="D43" s="249" t="s">
        <v>47</v>
      </c>
      <c r="E43" s="114">
        <v>250602.52130368355</v>
      </c>
      <c r="F43" s="114">
        <v>272741.5390031333</v>
      </c>
      <c r="G43" s="114">
        <v>298099.5566205696</v>
      </c>
      <c r="H43" s="114">
        <v>333058.28812696284</v>
      </c>
      <c r="I43" s="114">
        <v>367423.5101137055</v>
      </c>
      <c r="J43" s="114">
        <v>411644.5739167713</v>
      </c>
      <c r="K43" s="114">
        <v>446776.5905856886</v>
      </c>
      <c r="L43" s="78"/>
      <c r="AB43" s="94"/>
      <c r="AC43" s="107"/>
      <c r="AD43" s="107"/>
      <c r="AE43" s="107"/>
      <c r="AF43" s="107"/>
      <c r="AG43" s="107"/>
      <c r="AH43" s="107"/>
      <c r="AI43" s="107"/>
    </row>
    <row r="44" spans="2:12" ht="13.8" thickBot="1">
      <c r="B44" s="86"/>
      <c r="C44" s="249" t="s">
        <v>51</v>
      </c>
      <c r="D44" s="249" t="s">
        <v>48</v>
      </c>
      <c r="E44" s="114">
        <v>97096.2500111638</v>
      </c>
      <c r="F44" s="114">
        <v>135376.0482982977</v>
      </c>
      <c r="G44" s="114">
        <v>194021.65881850928</v>
      </c>
      <c r="H44" s="114">
        <v>270728.38159375935</v>
      </c>
      <c r="I44" s="114">
        <v>371366.2665444297</v>
      </c>
      <c r="J44" s="114">
        <v>491901.4971326469</v>
      </c>
      <c r="K44" s="114">
        <v>621470.528163909</v>
      </c>
      <c r="L44" s="6"/>
    </row>
    <row r="45" spans="2:12" ht="13.8" thickBot="1">
      <c r="B45" s="86"/>
      <c r="C45" s="249" t="s">
        <v>51</v>
      </c>
      <c r="D45" s="249" t="s">
        <v>49</v>
      </c>
      <c r="E45" s="114">
        <v>14384.288942395799</v>
      </c>
      <c r="F45" s="114">
        <v>19612.599990306117</v>
      </c>
      <c r="G45" s="114">
        <v>25718.35899734586</v>
      </c>
      <c r="H45" s="114">
        <v>34654.91032203163</v>
      </c>
      <c r="I45" s="114">
        <v>45895.40370281788</v>
      </c>
      <c r="J45" s="114">
        <v>66004.9946719293</v>
      </c>
      <c r="K45" s="114">
        <v>84886.1969626842</v>
      </c>
      <c r="L45" s="6"/>
    </row>
    <row r="46" spans="2:12" ht="13.8" thickBot="1">
      <c r="B46" s="86"/>
      <c r="C46" s="249" t="s">
        <v>10</v>
      </c>
      <c r="D46" s="249" t="s">
        <v>166</v>
      </c>
      <c r="E46" s="114">
        <v>9362.470571144911</v>
      </c>
      <c r="F46" s="114">
        <v>10683.24489289342</v>
      </c>
      <c r="G46" s="114">
        <v>12416.405126776732</v>
      </c>
      <c r="H46" s="114">
        <v>14438.979651599948</v>
      </c>
      <c r="I46" s="114">
        <v>16445.132051108183</v>
      </c>
      <c r="J46" s="114">
        <v>18861.649751911176</v>
      </c>
      <c r="K46" s="114">
        <v>21241.218117649052</v>
      </c>
      <c r="L46" s="6"/>
    </row>
    <row r="47" spans="2:12" ht="13.8" thickBot="1">
      <c r="B47" s="86"/>
      <c r="C47" s="249" t="s">
        <v>10</v>
      </c>
      <c r="D47" s="249" t="s">
        <v>167</v>
      </c>
      <c r="E47" s="114">
        <v>131074.58799602877</v>
      </c>
      <c r="F47" s="114">
        <v>149565.42850050796</v>
      </c>
      <c r="G47" s="114">
        <v>173829.67177487427</v>
      </c>
      <c r="H47" s="114">
        <v>202145.71512239936</v>
      </c>
      <c r="I47" s="114">
        <v>230231.84871551458</v>
      </c>
      <c r="J47" s="114">
        <v>264063.0965267565</v>
      </c>
      <c r="K47" s="114">
        <v>297377.0536470868</v>
      </c>
      <c r="L47" s="6"/>
    </row>
    <row r="48" spans="2:12" ht="13.8" thickBot="1">
      <c r="B48" s="86"/>
      <c r="C48" s="249" t="s">
        <v>10</v>
      </c>
      <c r="D48" s="249" t="s">
        <v>168</v>
      </c>
      <c r="E48" s="114">
        <v>46812.352855724544</v>
      </c>
      <c r="F48" s="114">
        <v>53416.224464467094</v>
      </c>
      <c r="G48" s="114">
        <v>62082.02563388365</v>
      </c>
      <c r="H48" s="114">
        <v>72194.89825799972</v>
      </c>
      <c r="I48" s="114">
        <v>82225.66025554088</v>
      </c>
      <c r="J48" s="114">
        <v>94308.24875955585</v>
      </c>
      <c r="K48" s="114">
        <v>106206.09058824525</v>
      </c>
      <c r="L48" s="6"/>
    </row>
    <row r="49" spans="2:12" ht="13.8" thickBot="1">
      <c r="B49" s="86"/>
      <c r="C49" s="249" t="s">
        <v>7</v>
      </c>
      <c r="D49" s="249" t="s">
        <v>45</v>
      </c>
      <c r="E49" s="114">
        <v>24662.631447547843</v>
      </c>
      <c r="F49" s="114">
        <v>24847.58926403766</v>
      </c>
      <c r="G49" s="114">
        <v>25392.756844969845</v>
      </c>
      <c r="H49" s="114">
        <v>24283.40266615308</v>
      </c>
      <c r="I49" s="114">
        <v>23146.094461674395</v>
      </c>
      <c r="J49" s="114">
        <v>22000.157663573493</v>
      </c>
      <c r="K49" s="114">
        <v>20862.718520430026</v>
      </c>
      <c r="L49" s="6"/>
    </row>
    <row r="50" spans="2:12" ht="13.8" thickBot="1">
      <c r="B50" s="86"/>
      <c r="C50" s="249" t="s">
        <v>173</v>
      </c>
      <c r="D50" s="249" t="s">
        <v>45</v>
      </c>
      <c r="E50" s="114">
        <v>228693.59156813103</v>
      </c>
      <c r="F50" s="114">
        <v>222258.8513047705</v>
      </c>
      <c r="G50" s="114">
        <v>215726.712741688</v>
      </c>
      <c r="H50" s="114">
        <v>209035.0861421826</v>
      </c>
      <c r="I50" s="114">
        <v>202291.31790798865</v>
      </c>
      <c r="J50" s="114">
        <v>195449.19622767312</v>
      </c>
      <c r="K50" s="114">
        <v>188722.69537846596</v>
      </c>
      <c r="L50" s="6"/>
    </row>
    <row r="51" spans="2:12" ht="13.8" thickBot="1">
      <c r="B51" s="86"/>
      <c r="C51" s="249" t="s">
        <v>50</v>
      </c>
      <c r="D51" s="249" t="s">
        <v>46</v>
      </c>
      <c r="E51" s="114">
        <v>235355.8191636196</v>
      </c>
      <c r="F51" s="114">
        <v>214030.60071606707</v>
      </c>
      <c r="G51" s="114">
        <v>192705.38226851443</v>
      </c>
      <c r="H51" s="114">
        <v>171380.1638209618</v>
      </c>
      <c r="I51" s="114">
        <v>150054.9453734092</v>
      </c>
      <c r="J51" s="114">
        <v>126494.71604154157</v>
      </c>
      <c r="K51" s="114">
        <v>102934.48670967393</v>
      </c>
      <c r="L51" s="6"/>
    </row>
    <row r="52" spans="2:12" ht="13.8" thickBot="1">
      <c r="B52" s="86"/>
      <c r="C52" s="249" t="s">
        <v>50</v>
      </c>
      <c r="D52" s="249" t="s">
        <v>47</v>
      </c>
      <c r="E52" s="114">
        <v>201564.7448298954</v>
      </c>
      <c r="F52" s="114">
        <v>192093.5705577691</v>
      </c>
      <c r="G52" s="114">
        <v>181661.3368628284</v>
      </c>
      <c r="H52" s="114">
        <v>170921.65841272628</v>
      </c>
      <c r="I52" s="114">
        <v>160200.9998564952</v>
      </c>
      <c r="J52" s="114">
        <v>148398.1413536165</v>
      </c>
      <c r="K52" s="114">
        <v>136471.19609189135</v>
      </c>
      <c r="L52" s="6"/>
    </row>
    <row r="53" spans="2:12" ht="13.8" thickBot="1">
      <c r="B53" s="86"/>
      <c r="C53" s="249" t="s">
        <v>50</v>
      </c>
      <c r="D53" s="249" t="s">
        <v>48</v>
      </c>
      <c r="E53" s="114">
        <v>174203.16931289213</v>
      </c>
      <c r="F53" s="114">
        <v>217286.12064818235</v>
      </c>
      <c r="G53" s="114">
        <v>262539.5469451228</v>
      </c>
      <c r="H53" s="114">
        <v>307335.1312827909</v>
      </c>
      <c r="I53" s="114">
        <v>356007.5044227554</v>
      </c>
      <c r="J53" s="114">
        <v>418390.8879226318</v>
      </c>
      <c r="K53" s="114">
        <v>474091.32149256015</v>
      </c>
      <c r="L53" s="6"/>
    </row>
    <row r="54" spans="2:12" ht="13.8" thickBot="1">
      <c r="B54" s="86"/>
      <c r="C54" s="249" t="s">
        <v>50</v>
      </c>
      <c r="D54" s="249" t="s">
        <v>49</v>
      </c>
      <c r="E54" s="114">
        <v>95428.44120353417</v>
      </c>
      <c r="F54" s="114">
        <v>93983.6270221979</v>
      </c>
      <c r="G54" s="114">
        <v>93380.05354293555</v>
      </c>
      <c r="H54" s="114">
        <v>93687.4973177115</v>
      </c>
      <c r="I54" s="114">
        <v>95662.79052699452</v>
      </c>
      <c r="J54" s="114">
        <v>98538.05096521461</v>
      </c>
      <c r="K54" s="114">
        <v>102270.25250974338</v>
      </c>
      <c r="L54" s="6"/>
    </row>
    <row r="55" spans="2:12" ht="13.8" thickBot="1">
      <c r="B55" s="86"/>
      <c r="C55" s="249" t="s">
        <v>50</v>
      </c>
      <c r="D55" s="249" t="s">
        <v>330</v>
      </c>
      <c r="E55" s="114">
        <v>3305.510519460319</v>
      </c>
      <c r="F55" s="114">
        <v>3305.510519460319</v>
      </c>
      <c r="G55" s="114">
        <v>11358.74444234834</v>
      </c>
      <c r="H55" s="114">
        <v>19371.003263218063</v>
      </c>
      <c r="I55" s="114">
        <v>27857.732833997372</v>
      </c>
      <c r="J55" s="114">
        <v>40805.05805817669</v>
      </c>
      <c r="K55" s="114">
        <v>57129.536099455174</v>
      </c>
      <c r="L55" s="6"/>
    </row>
    <row r="56" spans="2:12" ht="13.8" thickBot="1">
      <c r="B56" s="86"/>
      <c r="C56" s="249" t="s">
        <v>174</v>
      </c>
      <c r="D56" s="249" t="s">
        <v>45</v>
      </c>
      <c r="E56" s="114">
        <v>44774.961141117354</v>
      </c>
      <c r="F56" s="114">
        <v>44339.810703142604</v>
      </c>
      <c r="G56" s="114">
        <v>43874.41533061953</v>
      </c>
      <c r="H56" s="114">
        <v>43389.14996009974</v>
      </c>
      <c r="I56" s="114">
        <v>42869.57380885027</v>
      </c>
      <c r="J56" s="114">
        <v>42412.64957177277</v>
      </c>
      <c r="K56" s="114">
        <v>41876.410692871046</v>
      </c>
      <c r="L56" s="6"/>
    </row>
    <row r="57" spans="2:12" ht="13.8" thickBot="1">
      <c r="B57" s="86"/>
      <c r="C57" s="249" t="s">
        <v>172</v>
      </c>
      <c r="D57" s="249" t="s">
        <v>45</v>
      </c>
      <c r="E57" s="114">
        <v>9980.264615998018</v>
      </c>
      <c r="F57" s="114">
        <v>11901.259903272039</v>
      </c>
      <c r="G57" s="114">
        <v>15810.206569344431</v>
      </c>
      <c r="H57" s="114">
        <v>20712.710900883627</v>
      </c>
      <c r="I57" s="114">
        <v>28613.59168425918</v>
      </c>
      <c r="J57" s="114">
        <v>36511.26378348911</v>
      </c>
      <c r="K57" s="114">
        <v>44412.42973974531</v>
      </c>
      <c r="L57" s="6"/>
    </row>
    <row r="58" spans="2:13" s="56" customFormat="1" ht="13.8" thickBot="1">
      <c r="B58" s="87"/>
      <c r="C58" s="88"/>
      <c r="D58" s="88"/>
      <c r="E58" s="115"/>
      <c r="F58" s="116"/>
      <c r="G58" s="116"/>
      <c r="H58" s="116"/>
      <c r="I58" s="116"/>
      <c r="J58" s="116"/>
      <c r="K58" s="116"/>
      <c r="L58" s="11"/>
      <c r="M58" s="60"/>
    </row>
    <row r="59" spans="2:13" s="56" customFormat="1" ht="13.8" thickBot="1">
      <c r="B59" s="80"/>
      <c r="C59" s="119"/>
      <c r="D59" s="119"/>
      <c r="E59" s="259"/>
      <c r="F59" s="259"/>
      <c r="G59" s="259"/>
      <c r="H59" s="259"/>
      <c r="I59" s="259"/>
      <c r="J59" s="259"/>
      <c r="K59" s="259"/>
      <c r="L59" s="119"/>
      <c r="M59" s="60"/>
    </row>
    <row r="60" spans="2:13" s="56" customFormat="1" ht="14.25">
      <c r="B60" s="2"/>
      <c r="C60" s="3"/>
      <c r="D60" s="3"/>
      <c r="E60" s="3"/>
      <c r="F60" s="3"/>
      <c r="G60" s="3"/>
      <c r="H60" s="3"/>
      <c r="I60" s="3"/>
      <c r="J60" s="3"/>
      <c r="K60" s="3"/>
      <c r="L60" s="4"/>
      <c r="M60" s="60"/>
    </row>
    <row r="61" spans="2:14" ht="13.8">
      <c r="B61" s="5"/>
      <c r="C61" s="65"/>
      <c r="D61" s="152"/>
      <c r="E61" s="291" t="s">
        <v>434</v>
      </c>
      <c r="F61" s="291"/>
      <c r="G61" s="291"/>
      <c r="H61" s="291"/>
      <c r="I61" s="291"/>
      <c r="J61" s="291"/>
      <c r="K61" s="291"/>
      <c r="L61" s="78"/>
      <c r="N61" s="96"/>
    </row>
    <row r="62" spans="2:12" ht="14.25">
      <c r="B62" s="5"/>
      <c r="C62" s="65"/>
      <c r="D62" s="162"/>
      <c r="E62" s="292" t="s">
        <v>177</v>
      </c>
      <c r="F62" s="292"/>
      <c r="G62" s="292"/>
      <c r="H62" s="292"/>
      <c r="I62" s="292"/>
      <c r="J62" s="292"/>
      <c r="K62" s="292"/>
      <c r="L62" s="78"/>
    </row>
    <row r="63" spans="2:12" ht="14.25">
      <c r="B63" s="5"/>
      <c r="C63" s="65"/>
      <c r="D63" s="65"/>
      <c r="E63" s="65"/>
      <c r="F63" s="65"/>
      <c r="G63" s="249"/>
      <c r="H63" s="249"/>
      <c r="I63" s="249"/>
      <c r="J63" s="249"/>
      <c r="K63" s="249"/>
      <c r="L63" s="78"/>
    </row>
    <row r="64" spans="2:12" ht="31.05" customHeight="1">
      <c r="B64" s="5"/>
      <c r="C64" s="65"/>
      <c r="D64" s="111"/>
      <c r="E64" s="293" t="s">
        <v>424</v>
      </c>
      <c r="F64" s="293"/>
      <c r="G64" s="293"/>
      <c r="H64" s="293"/>
      <c r="I64" s="293"/>
      <c r="J64" s="293"/>
      <c r="K64" s="293"/>
      <c r="L64" s="78"/>
    </row>
    <row r="65" spans="2:12" ht="14.25">
      <c r="B65" s="5"/>
      <c r="C65" s="65"/>
      <c r="D65" s="111"/>
      <c r="E65" s="250"/>
      <c r="F65" s="250"/>
      <c r="G65" s="250"/>
      <c r="H65" s="250"/>
      <c r="I65" s="250"/>
      <c r="J65" s="250"/>
      <c r="K65" s="250"/>
      <c r="L65" s="78"/>
    </row>
    <row r="66" spans="2:12" ht="13.8" thickBot="1">
      <c r="B66" s="5"/>
      <c r="C66" s="152" t="s">
        <v>37</v>
      </c>
      <c r="D66" s="152" t="s">
        <v>38</v>
      </c>
      <c r="E66" s="152">
        <v>2015</v>
      </c>
      <c r="F66" s="152">
        <v>2016</v>
      </c>
      <c r="G66" s="152">
        <v>2017</v>
      </c>
      <c r="H66" s="152">
        <v>2018</v>
      </c>
      <c r="I66" s="152">
        <v>2019</v>
      </c>
      <c r="J66" s="152">
        <v>2020</v>
      </c>
      <c r="K66" s="152">
        <v>2021</v>
      </c>
      <c r="L66" s="78"/>
    </row>
    <row r="67" spans="2:12" ht="13.8" thickBot="1">
      <c r="B67" s="5"/>
      <c r="C67" s="249" t="s">
        <v>113</v>
      </c>
      <c r="D67" s="249" t="s">
        <v>45</v>
      </c>
      <c r="E67" s="114">
        <v>56815.2638482395</v>
      </c>
      <c r="F67" s="114">
        <v>58477.5949114668</v>
      </c>
      <c r="G67" s="114">
        <v>60233.2875755041</v>
      </c>
      <c r="H67" s="114">
        <v>62227.9452896307</v>
      </c>
      <c r="I67" s="114">
        <v>64186.9086340874</v>
      </c>
      <c r="J67" s="114">
        <v>66113.025790537</v>
      </c>
      <c r="K67" s="114">
        <v>68143.3513067301</v>
      </c>
      <c r="L67" s="78"/>
    </row>
    <row r="68" spans="2:12" ht="13.8" thickBot="1">
      <c r="B68" s="5"/>
      <c r="C68" s="249" t="s">
        <v>51</v>
      </c>
      <c r="D68" s="249" t="s">
        <v>46</v>
      </c>
      <c r="E68" s="114">
        <v>116.809482981884</v>
      </c>
      <c r="F68" s="114">
        <v>352.2182562939</v>
      </c>
      <c r="G68" s="114">
        <v>546.665008336578</v>
      </c>
      <c r="H68" s="114">
        <v>733.294491062815</v>
      </c>
      <c r="I68" s="114">
        <v>892.963622449558</v>
      </c>
      <c r="J68" s="114">
        <v>1044.93899973851</v>
      </c>
      <c r="K68" s="114">
        <v>1160.68705108593</v>
      </c>
      <c r="L68" s="78"/>
    </row>
    <row r="69" spans="2:12" ht="13.8" thickBot="1">
      <c r="B69" s="5"/>
      <c r="C69" s="249" t="s">
        <v>51</v>
      </c>
      <c r="D69" s="249" t="s">
        <v>47</v>
      </c>
      <c r="E69" s="114">
        <v>54013.0192301418</v>
      </c>
      <c r="F69" s="114">
        <v>66617.5355322188</v>
      </c>
      <c r="G69" s="114">
        <v>77729.3930659852</v>
      </c>
      <c r="H69" s="114">
        <v>89279.9283459282</v>
      </c>
      <c r="I69" s="114">
        <v>99189.8845988824</v>
      </c>
      <c r="J69" s="114">
        <v>108667.090381919</v>
      </c>
      <c r="K69" s="114">
        <v>116919.851547337</v>
      </c>
      <c r="L69" s="78"/>
    </row>
    <row r="70" spans="2:12" ht="13.8" thickBot="1">
      <c r="B70" s="86"/>
      <c r="C70" s="249" t="s">
        <v>51</v>
      </c>
      <c r="D70" s="249" t="s">
        <v>48</v>
      </c>
      <c r="E70" s="114">
        <v>17063.426883504</v>
      </c>
      <c r="F70" s="114">
        <v>33554.2173312061</v>
      </c>
      <c r="G70" s="114">
        <v>53354.231069074</v>
      </c>
      <c r="H70" s="114">
        <v>74187.9363839175</v>
      </c>
      <c r="I70" s="114">
        <v>97808.4977221792</v>
      </c>
      <c r="J70" s="114">
        <v>119754.592414605</v>
      </c>
      <c r="K70" s="114">
        <v>144521.928591496</v>
      </c>
      <c r="L70" s="6"/>
    </row>
    <row r="71" spans="2:12" ht="13.8" thickBot="1">
      <c r="B71" s="86"/>
      <c r="C71" s="249" t="s">
        <v>51</v>
      </c>
      <c r="D71" s="249" t="s">
        <v>49</v>
      </c>
      <c r="E71" s="114">
        <v>3968.92046398691</v>
      </c>
      <c r="F71" s="114">
        <v>6282.42047757052</v>
      </c>
      <c r="G71" s="114">
        <v>8415.3120630298</v>
      </c>
      <c r="H71" s="114">
        <v>10893.4588415045</v>
      </c>
      <c r="I71" s="114">
        <v>13578.3868992086</v>
      </c>
      <c r="J71" s="114">
        <v>17255.0219882375</v>
      </c>
      <c r="K71" s="114">
        <v>20888.7084964433</v>
      </c>
      <c r="L71" s="6"/>
    </row>
    <row r="72" spans="2:12" ht="13.8" thickBot="1">
      <c r="B72" s="86"/>
      <c r="C72" s="249" t="s">
        <v>10</v>
      </c>
      <c r="D72" s="249" t="s">
        <v>166</v>
      </c>
      <c r="E72" s="114">
        <v>1938.59703815702</v>
      </c>
      <c r="F72" s="114">
        <v>2218.4073919326</v>
      </c>
      <c r="G72" s="114">
        <v>2514.6752847074</v>
      </c>
      <c r="H72" s="114">
        <v>2827.30035374491</v>
      </c>
      <c r="I72" s="114">
        <v>3154.28431282613</v>
      </c>
      <c r="J72" s="114">
        <v>3453.50516463063</v>
      </c>
      <c r="K72" s="114">
        <v>3789.67535150024</v>
      </c>
      <c r="L72" s="6"/>
    </row>
    <row r="73" spans="2:12" ht="13.8" thickBot="1">
      <c r="B73" s="86"/>
      <c r="C73" s="249" t="s">
        <v>10</v>
      </c>
      <c r="D73" s="249" t="s">
        <v>167</v>
      </c>
      <c r="E73" s="114">
        <v>27140.3585341983</v>
      </c>
      <c r="F73" s="114">
        <v>31057.7034870564</v>
      </c>
      <c r="G73" s="114">
        <v>35205.4539859036</v>
      </c>
      <c r="H73" s="114">
        <v>39582.2049524287</v>
      </c>
      <c r="I73" s="114">
        <v>44159.9803795658</v>
      </c>
      <c r="J73" s="114">
        <v>48349.0723048288</v>
      </c>
      <c r="K73" s="114">
        <v>53055.4549210034</v>
      </c>
      <c r="L73" s="6"/>
    </row>
    <row r="74" spans="2:12" ht="13.8" thickBot="1">
      <c r="B74" s="86"/>
      <c r="C74" s="249" t="s">
        <v>10</v>
      </c>
      <c r="D74" s="249" t="s">
        <v>168</v>
      </c>
      <c r="E74" s="114">
        <v>9692.98519078512</v>
      </c>
      <c r="F74" s="114">
        <v>11092.036959663</v>
      </c>
      <c r="G74" s="114">
        <v>12573.376423537</v>
      </c>
      <c r="H74" s="114">
        <v>14136.5017687245</v>
      </c>
      <c r="I74" s="114">
        <v>15771.4215641306</v>
      </c>
      <c r="J74" s="114">
        <v>17267.5258231531</v>
      </c>
      <c r="K74" s="114">
        <v>18948.3767575012</v>
      </c>
      <c r="L74" s="6"/>
    </row>
    <row r="75" spans="2:12" ht="13.8" thickBot="1">
      <c r="B75" s="86"/>
      <c r="C75" s="249" t="s">
        <v>7</v>
      </c>
      <c r="D75" s="249" t="s">
        <v>45</v>
      </c>
      <c r="E75" s="114">
        <v>427.054520191488</v>
      </c>
      <c r="F75" s="114">
        <v>1215.82639477196</v>
      </c>
      <c r="G75" s="114">
        <v>2037.02668561591</v>
      </c>
      <c r="H75" s="114">
        <v>2910.83490100702</v>
      </c>
      <c r="I75" s="114">
        <v>3802.49417552022</v>
      </c>
      <c r="J75" s="114">
        <v>4727.62795487083</v>
      </c>
      <c r="K75" s="114">
        <v>5613.03460419023</v>
      </c>
      <c r="L75" s="6"/>
    </row>
    <row r="76" spans="2:12" ht="13.8" thickBot="1">
      <c r="B76" s="86"/>
      <c r="C76" s="249" t="s">
        <v>173</v>
      </c>
      <c r="D76" s="249" t="s">
        <v>45</v>
      </c>
      <c r="E76" s="114">
        <v>19675.8083079438</v>
      </c>
      <c r="F76" s="114">
        <v>22034.575340634</v>
      </c>
      <c r="G76" s="114">
        <v>24490.7406730463</v>
      </c>
      <c r="H76" s="114">
        <v>27106.3940418815</v>
      </c>
      <c r="I76" s="114">
        <v>29774.1890454052</v>
      </c>
      <c r="J76" s="114">
        <v>32540.3374950505</v>
      </c>
      <c r="K76" s="114">
        <v>35190.8651135874</v>
      </c>
      <c r="L76" s="6"/>
    </row>
    <row r="77" spans="2:12" ht="13.8" thickBot="1">
      <c r="B77" s="86"/>
      <c r="C77" s="254" t="s">
        <v>448</v>
      </c>
      <c r="D77" s="254" t="s">
        <v>46</v>
      </c>
      <c r="E77" s="114">
        <v>0</v>
      </c>
      <c r="F77" s="114">
        <v>0</v>
      </c>
      <c r="G77" s="114">
        <v>0</v>
      </c>
      <c r="H77" s="114">
        <v>0</v>
      </c>
      <c r="I77" s="114">
        <v>0</v>
      </c>
      <c r="J77" s="114">
        <v>0</v>
      </c>
      <c r="K77" s="114">
        <v>0</v>
      </c>
      <c r="L77" s="6"/>
    </row>
    <row r="78" spans="2:12" ht="13.8" thickBot="1">
      <c r="B78" s="86"/>
      <c r="C78" s="249" t="s">
        <v>50</v>
      </c>
      <c r="D78" s="249" t="s">
        <v>47</v>
      </c>
      <c r="E78" s="114">
        <v>18390.4414462565</v>
      </c>
      <c r="F78" s="114">
        <v>18896.3951438115</v>
      </c>
      <c r="G78" s="114">
        <v>19020.5668222944</v>
      </c>
      <c r="H78" s="114">
        <v>19041.0494946309</v>
      </c>
      <c r="I78" s="114">
        <v>19067.1100194995</v>
      </c>
      <c r="J78" s="114">
        <v>19097.637666615</v>
      </c>
      <c r="K78" s="114">
        <v>19097.637666615</v>
      </c>
      <c r="L78" s="6"/>
    </row>
    <row r="79" spans="2:12" ht="13.8" thickBot="1">
      <c r="B79" s="86"/>
      <c r="C79" s="249" t="s">
        <v>50</v>
      </c>
      <c r="D79" s="249" t="s">
        <v>48</v>
      </c>
      <c r="E79" s="114">
        <v>29071.5040070773</v>
      </c>
      <c r="F79" s="114">
        <v>47790.6812690269</v>
      </c>
      <c r="G79" s="114">
        <v>65245.2886494506</v>
      </c>
      <c r="H79" s="114">
        <v>83537.246076508</v>
      </c>
      <c r="I79" s="114">
        <v>102306.215814606</v>
      </c>
      <c r="J79" s="114">
        <v>119274.037129543</v>
      </c>
      <c r="K79" s="114">
        <v>136850.750263935</v>
      </c>
      <c r="L79" s="6"/>
    </row>
    <row r="80" spans="2:12" ht="13.8" thickBot="1">
      <c r="B80" s="86"/>
      <c r="C80" s="249" t="s">
        <v>50</v>
      </c>
      <c r="D80" s="249" t="s">
        <v>49</v>
      </c>
      <c r="E80" s="114">
        <v>7884.0924178862</v>
      </c>
      <c r="F80" s="114">
        <v>9501.8127929631</v>
      </c>
      <c r="G80" s="114">
        <v>11233.0697203013</v>
      </c>
      <c r="H80" s="114">
        <v>13392.1295906808</v>
      </c>
      <c r="I80" s="114">
        <v>16023.3439636173</v>
      </c>
      <c r="J80" s="114">
        <v>18277.5331790339</v>
      </c>
      <c r="K80" s="114">
        <v>21104.9732915693</v>
      </c>
      <c r="L80" s="6"/>
    </row>
    <row r="81" spans="2:12" ht="13.8" thickBot="1">
      <c r="B81" s="86"/>
      <c r="C81" s="249" t="s">
        <v>50</v>
      </c>
      <c r="D81" s="249" t="s">
        <v>330</v>
      </c>
      <c r="E81" s="114">
        <v>209.784952615092</v>
      </c>
      <c r="F81" s="114">
        <v>209.784952615092</v>
      </c>
      <c r="G81" s="114">
        <v>2954.96170065963</v>
      </c>
      <c r="H81" s="114">
        <v>5843.01850010646</v>
      </c>
      <c r="I81" s="114">
        <v>8759.10136902001</v>
      </c>
      <c r="J81" s="114">
        <v>11944.3838214601</v>
      </c>
      <c r="K81" s="114">
        <v>16550.9939698284</v>
      </c>
      <c r="L81" s="6"/>
    </row>
    <row r="82" spans="2:12" ht="13.8" thickBot="1">
      <c r="B82" s="86"/>
      <c r="C82" s="249" t="s">
        <v>174</v>
      </c>
      <c r="D82" s="249" t="s">
        <v>45</v>
      </c>
      <c r="E82" s="114">
        <v>4.56113334984855</v>
      </c>
      <c r="F82" s="114">
        <v>504.130640142807</v>
      </c>
      <c r="G82" s="114">
        <v>1033.94508148408</v>
      </c>
      <c r="H82" s="114">
        <v>1583.62952082208</v>
      </c>
      <c r="I82" s="114">
        <v>2167.62474088976</v>
      </c>
      <c r="J82" s="114">
        <v>2688.96804678547</v>
      </c>
      <c r="K82" s="114">
        <v>3289.62599450541</v>
      </c>
      <c r="L82" s="6"/>
    </row>
    <row r="83" spans="2:12" ht="13.8" thickBot="1">
      <c r="B83" s="86"/>
      <c r="C83" s="249" t="s">
        <v>172</v>
      </c>
      <c r="D83" s="249" t="s">
        <v>45</v>
      </c>
      <c r="E83" s="114">
        <v>3.88371801224718</v>
      </c>
      <c r="F83" s="114">
        <v>3.88371801224718</v>
      </c>
      <c r="G83" s="114">
        <v>3.88371801224718</v>
      </c>
      <c r="H83" s="114">
        <v>3.88371801224718</v>
      </c>
      <c r="I83" s="114">
        <v>3.88371801224718</v>
      </c>
      <c r="J83" s="114">
        <v>3.88371801224718</v>
      </c>
      <c r="K83" s="114">
        <v>3.88371801224718</v>
      </c>
      <c r="L83" s="6"/>
    </row>
    <row r="84" spans="2:12" ht="13.8" thickBot="1">
      <c r="B84" s="87"/>
      <c r="C84" s="88"/>
      <c r="D84" s="88"/>
      <c r="E84" s="115"/>
      <c r="F84" s="116"/>
      <c r="G84" s="116"/>
      <c r="H84" s="116"/>
      <c r="I84" s="116"/>
      <c r="J84" s="116"/>
      <c r="K84" s="116"/>
      <c r="L84" s="11"/>
    </row>
    <row r="86" spans="2:11" ht="13.8">
      <c r="B86" s="200"/>
      <c r="C86" s="200"/>
      <c r="D86" s="200"/>
      <c r="E86" s="260"/>
      <c r="F86" s="260"/>
      <c r="G86" s="260"/>
      <c r="H86" s="260"/>
      <c r="I86" s="260"/>
      <c r="J86" s="260"/>
      <c r="K86" s="260"/>
    </row>
    <row r="87" spans="2:11" ht="13.8">
      <c r="B87" s="200"/>
      <c r="C87" s="200"/>
      <c r="D87" s="200"/>
      <c r="E87" s="200"/>
      <c r="F87" s="200"/>
      <c r="G87" s="200"/>
      <c r="H87" s="200"/>
      <c r="I87" s="200"/>
      <c r="J87" s="200"/>
      <c r="K87" s="200"/>
    </row>
    <row r="88" spans="2:11" ht="13.8">
      <c r="B88" s="200"/>
      <c r="C88" s="200"/>
      <c r="D88" s="200"/>
      <c r="E88" s="200"/>
      <c r="F88" s="200"/>
      <c r="G88" s="200"/>
      <c r="H88" s="200"/>
      <c r="I88" s="200"/>
      <c r="J88" s="200"/>
      <c r="K88" s="200"/>
    </row>
    <row r="89" spans="2:11" ht="13.8">
      <c r="B89" s="200"/>
      <c r="C89" s="200"/>
      <c r="D89" s="200"/>
      <c r="E89" s="200"/>
      <c r="F89" s="200"/>
      <c r="G89" s="200"/>
      <c r="H89" s="200"/>
      <c r="I89" s="200"/>
      <c r="J89" s="200"/>
      <c r="K89" s="200"/>
    </row>
    <row r="90" spans="2:11" ht="13.8">
      <c r="B90" s="200"/>
      <c r="C90" s="200"/>
      <c r="D90" s="200"/>
      <c r="E90" s="200"/>
      <c r="F90" s="200"/>
      <c r="G90" s="200"/>
      <c r="H90" s="200"/>
      <c r="I90" s="200"/>
      <c r="J90" s="200"/>
      <c r="K90" s="200"/>
    </row>
    <row r="91" spans="2:11" ht="13.8">
      <c r="B91" s="200"/>
      <c r="C91" s="200"/>
      <c r="D91" s="200"/>
      <c r="E91" s="200"/>
      <c r="F91" s="200"/>
      <c r="G91" s="200"/>
      <c r="H91" s="200"/>
      <c r="I91" s="200"/>
      <c r="J91" s="200"/>
      <c r="K91" s="200"/>
    </row>
    <row r="92" spans="2:11" ht="13.8">
      <c r="B92" s="200"/>
      <c r="C92" s="200"/>
      <c r="D92" s="200"/>
      <c r="E92" s="200"/>
      <c r="F92" s="200"/>
      <c r="G92" s="200"/>
      <c r="H92" s="200"/>
      <c r="I92" s="200"/>
      <c r="J92" s="200"/>
      <c r="K92" s="200"/>
    </row>
    <row r="93" spans="2:11" ht="13.8">
      <c r="B93" s="200"/>
      <c r="C93" s="200"/>
      <c r="D93" s="200"/>
      <c r="E93" s="200"/>
      <c r="F93" s="200"/>
      <c r="G93" s="200"/>
      <c r="H93" s="200"/>
      <c r="I93" s="200"/>
      <c r="J93" s="200"/>
      <c r="K93" s="200"/>
    </row>
    <row r="94" spans="2:11" ht="13.8">
      <c r="B94" s="200"/>
      <c r="C94" s="200"/>
      <c r="D94" s="200"/>
      <c r="E94" s="200"/>
      <c r="F94" s="200"/>
      <c r="G94" s="200"/>
      <c r="H94" s="200"/>
      <c r="I94" s="200"/>
      <c r="J94" s="200"/>
      <c r="K94" s="200"/>
    </row>
    <row r="95" spans="2:11" ht="13.8">
      <c r="B95" s="200"/>
      <c r="C95" s="200"/>
      <c r="D95" s="200"/>
      <c r="E95" s="200"/>
      <c r="F95" s="200"/>
      <c r="G95" s="200"/>
      <c r="H95" s="200"/>
      <c r="I95" s="200"/>
      <c r="J95" s="200"/>
      <c r="K95" s="200"/>
    </row>
    <row r="96" spans="2:11" ht="13.8">
      <c r="B96" s="200"/>
      <c r="C96" s="200"/>
      <c r="D96" s="200"/>
      <c r="E96" s="200"/>
      <c r="F96" s="200"/>
      <c r="G96" s="200"/>
      <c r="H96" s="200"/>
      <c r="I96" s="200"/>
      <c r="J96" s="200"/>
      <c r="K96" s="200"/>
    </row>
    <row r="97" spans="2:11" ht="13.8">
      <c r="B97" s="200"/>
      <c r="C97" s="200"/>
      <c r="D97" s="200"/>
      <c r="E97" s="200"/>
      <c r="F97" s="200"/>
      <c r="G97" s="200"/>
      <c r="H97" s="200"/>
      <c r="I97" s="200"/>
      <c r="J97" s="200"/>
      <c r="K97" s="200"/>
    </row>
    <row r="98" spans="2:11" ht="13.8">
      <c r="B98" s="200"/>
      <c r="C98" s="200"/>
      <c r="D98" s="200"/>
      <c r="E98" s="200"/>
      <c r="F98" s="200"/>
      <c r="G98" s="200"/>
      <c r="H98" s="200"/>
      <c r="I98" s="200"/>
      <c r="J98" s="200"/>
      <c r="K98" s="200"/>
    </row>
    <row r="99" spans="2:11" ht="13.8">
      <c r="B99" s="200"/>
      <c r="C99" s="200"/>
      <c r="D99" s="200"/>
      <c r="E99" s="200"/>
      <c r="F99" s="200"/>
      <c r="G99" s="200"/>
      <c r="H99" s="200"/>
      <c r="I99" s="200"/>
      <c r="J99" s="200"/>
      <c r="K99" s="200"/>
    </row>
    <row r="100" spans="2:11" ht="13.8">
      <c r="B100" s="200"/>
      <c r="C100" s="200"/>
      <c r="D100" s="200"/>
      <c r="E100" s="200"/>
      <c r="F100" s="200"/>
      <c r="G100" s="200"/>
      <c r="H100" s="200"/>
      <c r="I100" s="200"/>
      <c r="J100" s="200"/>
      <c r="K100" s="200"/>
    </row>
    <row r="101" spans="2:11" ht="13.8">
      <c r="B101" s="200"/>
      <c r="C101" s="200"/>
      <c r="D101" s="200"/>
      <c r="E101" s="200"/>
      <c r="F101" s="200"/>
      <c r="G101" s="200"/>
      <c r="H101" s="200"/>
      <c r="I101" s="200"/>
      <c r="J101" s="200"/>
      <c r="K101" s="200"/>
    </row>
    <row r="102" spans="2:11" ht="13.8">
      <c r="B102" s="200"/>
      <c r="C102" s="200"/>
      <c r="D102" s="200"/>
      <c r="E102" s="200"/>
      <c r="F102" s="200"/>
      <c r="G102" s="200"/>
      <c r="H102" s="200"/>
      <c r="I102" s="200"/>
      <c r="J102" s="200"/>
      <c r="K102" s="200"/>
    </row>
  </sheetData>
  <mergeCells count="10">
    <mergeCell ref="E61:K61"/>
    <mergeCell ref="E62:K62"/>
    <mergeCell ref="E64:K64"/>
    <mergeCell ref="E35:K35"/>
    <mergeCell ref="E37:K37"/>
    <mergeCell ref="E4:K4"/>
    <mergeCell ref="E5:K5"/>
    <mergeCell ref="E7:K7"/>
    <mergeCell ref="C30:J30"/>
    <mergeCell ref="E34:K34"/>
  </mergeCells>
  <hyperlinks>
    <hyperlink ref="C1" location="TOC!A1" display="Back to Table of Contents"/>
  </hyperlinks>
  <printOptions/>
  <pageMargins left="0.7" right="0.7" top="0.75" bottom="0.75" header="0.3" footer="0.3"/>
  <pageSetup horizontalDpi="90" verticalDpi="9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H41"/>
  <sheetViews>
    <sheetView showGridLines="0" workbookViewId="0" topLeftCell="A1"/>
  </sheetViews>
  <sheetFormatPr defaultColWidth="8.625" defaultRowHeight="14.25"/>
  <cols>
    <col min="1" max="2" width="2.625" style="76" customWidth="1"/>
    <col min="3" max="4" width="12.50390625" style="76" customWidth="1"/>
    <col min="5" max="10" width="9.75390625" style="76" customWidth="1"/>
    <col min="11" max="11" width="2.625" style="76" customWidth="1"/>
    <col min="12" max="16384" width="8.625" style="76" customWidth="1"/>
  </cols>
  <sheetData>
    <row r="1" ht="13.8" thickBot="1">
      <c r="C1" s="197" t="s">
        <v>241</v>
      </c>
    </row>
    <row r="2" spans="2:14" ht="14.25">
      <c r="B2" s="2"/>
      <c r="C2" s="3"/>
      <c r="D2" s="3"/>
      <c r="E2" s="3"/>
      <c r="F2" s="3"/>
      <c r="G2" s="3"/>
      <c r="H2" s="3"/>
      <c r="I2" s="3"/>
      <c r="J2" s="3"/>
      <c r="K2" s="4"/>
      <c r="N2" s="77" t="s">
        <v>383</v>
      </c>
    </row>
    <row r="3" spans="2:28" ht="30" customHeight="1">
      <c r="B3" s="5"/>
      <c r="C3" s="145"/>
      <c r="D3" s="142"/>
      <c r="E3" s="306" t="s">
        <v>349</v>
      </c>
      <c r="F3" s="306"/>
      <c r="G3" s="306"/>
      <c r="H3" s="306"/>
      <c r="I3" s="306"/>
      <c r="J3" s="306"/>
      <c r="K3" s="78"/>
      <c r="N3" s="234" t="s">
        <v>375</v>
      </c>
      <c r="AB3" s="120" t="s">
        <v>270</v>
      </c>
    </row>
    <row r="4" spans="2:34" ht="12.75">
      <c r="B4" s="5"/>
      <c r="C4" s="145"/>
      <c r="D4" s="172"/>
      <c r="E4" s="310" t="s">
        <v>373</v>
      </c>
      <c r="F4" s="310"/>
      <c r="G4" s="310"/>
      <c r="H4" s="310"/>
      <c r="I4" s="310"/>
      <c r="J4" s="310"/>
      <c r="K4" s="78"/>
      <c r="AB4" s="94" t="s">
        <v>17</v>
      </c>
      <c r="AC4" s="94">
        <v>2016</v>
      </c>
      <c r="AD4" s="94">
        <v>2017</v>
      </c>
      <c r="AE4" s="94">
        <v>2018</v>
      </c>
      <c r="AF4" s="94">
        <v>2019</v>
      </c>
      <c r="AG4" s="94">
        <v>2020</v>
      </c>
      <c r="AH4" s="94">
        <v>2021</v>
      </c>
    </row>
    <row r="5" spans="2:34" ht="12.75">
      <c r="B5" s="5"/>
      <c r="C5" s="145"/>
      <c r="D5" s="145"/>
      <c r="E5" s="145"/>
      <c r="F5" s="219"/>
      <c r="G5" s="219"/>
      <c r="H5" s="219"/>
      <c r="I5" s="219"/>
      <c r="J5" s="219"/>
      <c r="K5" s="78"/>
      <c r="AB5" s="94" t="s">
        <v>110</v>
      </c>
      <c r="AC5" s="107">
        <f aca="true" t="shared" si="0" ref="AC5:AH9">SUMIF($C$10:$C$26,$AB5,E$10:E$26)/1000</f>
        <v>137.14994124433923</v>
      </c>
      <c r="AD5" s="107">
        <f t="shared" si="0"/>
        <v>124.57797755363008</v>
      </c>
      <c r="AE5" s="107">
        <f t="shared" si="0"/>
        <v>107.73851953370217</v>
      </c>
      <c r="AF5" s="107">
        <f t="shared" si="0"/>
        <v>102.58513088731416</v>
      </c>
      <c r="AG5" s="107">
        <f t="shared" si="0"/>
        <v>66.35675209078055</v>
      </c>
      <c r="AH5" s="107">
        <f t="shared" si="0"/>
        <v>72.40940943555272</v>
      </c>
    </row>
    <row r="6" spans="2:34" ht="25.5" customHeight="1">
      <c r="B6" s="5"/>
      <c r="C6" s="145"/>
      <c r="D6" s="170"/>
      <c r="E6" s="301" t="s">
        <v>379</v>
      </c>
      <c r="F6" s="301"/>
      <c r="G6" s="301"/>
      <c r="H6" s="301"/>
      <c r="I6" s="301"/>
      <c r="J6" s="301"/>
      <c r="K6" s="78"/>
      <c r="AB6" s="94" t="s">
        <v>170</v>
      </c>
      <c r="AC6" s="107">
        <f t="shared" si="0"/>
        <v>6.264954913184043</v>
      </c>
      <c r="AD6" s="107">
        <f t="shared" si="0"/>
        <v>5.638459421865641</v>
      </c>
      <c r="AE6" s="107">
        <f t="shared" si="0"/>
        <v>5.011963930547235</v>
      </c>
      <c r="AF6" s="107">
        <f t="shared" si="0"/>
        <v>4.385468439228829</v>
      </c>
      <c r="AG6" s="107">
        <f t="shared" si="0"/>
        <v>3.7589729479104226</v>
      </c>
      <c r="AH6" s="107">
        <f t="shared" si="0"/>
        <v>3.132477456592025</v>
      </c>
    </row>
    <row r="7" spans="2:34" ht="12.75">
      <c r="B7" s="5"/>
      <c r="C7" s="145"/>
      <c r="D7" s="170"/>
      <c r="E7" s="228"/>
      <c r="F7" s="228"/>
      <c r="G7" s="228"/>
      <c r="H7" s="228"/>
      <c r="I7" s="228"/>
      <c r="J7" s="228"/>
      <c r="K7" s="78"/>
      <c r="AB7" s="94" t="s">
        <v>50</v>
      </c>
      <c r="AC7" s="107">
        <f t="shared" si="0"/>
        <v>82.43938645238754</v>
      </c>
      <c r="AD7" s="107">
        <f t="shared" si="0"/>
        <v>86.75810811140896</v>
      </c>
      <c r="AE7" s="107">
        <f t="shared" si="0"/>
        <v>88.15709718125876</v>
      </c>
      <c r="AF7" s="107">
        <f t="shared" si="0"/>
        <v>95.18476011931722</v>
      </c>
      <c r="AG7" s="107">
        <f t="shared" si="0"/>
        <v>113.63569778644353</v>
      </c>
      <c r="AH7" s="107">
        <f t="shared" si="0"/>
        <v>113.64701011780095</v>
      </c>
    </row>
    <row r="8" spans="2:34" ht="12.75">
      <c r="B8" s="5"/>
      <c r="C8" s="145"/>
      <c r="D8" s="144"/>
      <c r="E8" s="298"/>
      <c r="F8" s="298"/>
      <c r="G8" s="298"/>
      <c r="H8" s="298"/>
      <c r="I8" s="298"/>
      <c r="J8" s="298"/>
      <c r="K8" s="78"/>
      <c r="AB8" s="94" t="s">
        <v>171</v>
      </c>
      <c r="AC8" s="107">
        <f t="shared" si="0"/>
        <v>143.86906100137716</v>
      </c>
      <c r="AD8" s="107">
        <f t="shared" si="0"/>
        <v>144.06159515340713</v>
      </c>
      <c r="AE8" s="107">
        <f t="shared" si="0"/>
        <v>158.37403308195178</v>
      </c>
      <c r="AF8" s="107">
        <f t="shared" si="0"/>
        <v>160.26152489083404</v>
      </c>
      <c r="AG8" s="107">
        <f t="shared" si="0"/>
        <v>185.55840517933157</v>
      </c>
      <c r="AH8" s="107">
        <f t="shared" si="0"/>
        <v>185.55840517933157</v>
      </c>
    </row>
    <row r="9" spans="2:34" ht="12.75">
      <c r="B9" s="5"/>
      <c r="C9" s="145"/>
      <c r="D9" s="145"/>
      <c r="E9" s="145"/>
      <c r="F9" s="219"/>
      <c r="G9" s="219"/>
      <c r="H9" s="219"/>
      <c r="I9" s="219"/>
      <c r="J9" s="219"/>
      <c r="K9" s="78"/>
      <c r="AB9" s="94" t="s">
        <v>10</v>
      </c>
      <c r="AC9" s="107">
        <f t="shared" si="0"/>
        <v>37.67261281816778</v>
      </c>
      <c r="AD9" s="107">
        <f t="shared" si="0"/>
        <v>46.2494818408483</v>
      </c>
      <c r="AE9" s="107">
        <f t="shared" si="0"/>
        <v>52.364911184900514</v>
      </c>
      <c r="AF9" s="107">
        <f t="shared" si="0"/>
        <v>52.32364647947505</v>
      </c>
      <c r="AG9" s="107">
        <f t="shared" si="0"/>
        <v>60.57865079983702</v>
      </c>
      <c r="AH9" s="107">
        <f t="shared" si="0"/>
        <v>60.57865079983702</v>
      </c>
    </row>
    <row r="10" spans="2:34" ht="13.5" thickBot="1">
      <c r="B10" s="5"/>
      <c r="C10" s="142" t="s">
        <v>37</v>
      </c>
      <c r="D10" s="142" t="s">
        <v>38</v>
      </c>
      <c r="E10" s="142">
        <v>2016</v>
      </c>
      <c r="F10" s="142">
        <v>2017</v>
      </c>
      <c r="G10" s="142">
        <v>2018</v>
      </c>
      <c r="H10" s="142">
        <v>2019</v>
      </c>
      <c r="I10" s="142">
        <v>2020</v>
      </c>
      <c r="J10" s="142">
        <v>2021</v>
      </c>
      <c r="K10" s="78"/>
      <c r="AB10" s="94" t="s">
        <v>8</v>
      </c>
      <c r="AC10" s="107">
        <f aca="true" t="shared" si="1" ref="AC10:AH10">(E25+E14)/1000</f>
        <v>2.9135232783544724</v>
      </c>
      <c r="AD10" s="107">
        <f t="shared" si="1"/>
        <v>6.862520938873359</v>
      </c>
      <c r="AE10" s="107">
        <f t="shared" si="1"/>
        <v>6.8601126282457265</v>
      </c>
      <c r="AF10" s="107">
        <f t="shared" si="1"/>
        <v>6.846762863468021</v>
      </c>
      <c r="AG10" s="107">
        <f t="shared" si="1"/>
        <v>6.879442929804855</v>
      </c>
      <c r="AH10" s="107">
        <f t="shared" si="1"/>
        <v>6.838406609619593</v>
      </c>
    </row>
    <row r="11" spans="2:13" ht="13.5" thickBot="1">
      <c r="B11" s="5"/>
      <c r="C11" s="219" t="s">
        <v>10</v>
      </c>
      <c r="D11" s="219" t="s">
        <v>166</v>
      </c>
      <c r="E11" s="114">
        <v>1883.6306409083893</v>
      </c>
      <c r="F11" s="114">
        <v>2312.474092042414</v>
      </c>
      <c r="G11" s="114">
        <v>2618.2455592450256</v>
      </c>
      <c r="H11" s="114">
        <v>2616.182323973751</v>
      </c>
      <c r="I11" s="114">
        <v>3028.93253999185</v>
      </c>
      <c r="J11" s="114">
        <v>3028.932539991851</v>
      </c>
      <c r="K11" s="78"/>
      <c r="M11" s="121"/>
    </row>
    <row r="12" spans="2:11" ht="13.5" thickBot="1">
      <c r="B12" s="5"/>
      <c r="C12" s="219" t="s">
        <v>10</v>
      </c>
      <c r="D12" s="219" t="s">
        <v>167</v>
      </c>
      <c r="E12" s="114">
        <v>26370.82897271745</v>
      </c>
      <c r="F12" s="114">
        <v>32374.637288593814</v>
      </c>
      <c r="G12" s="114">
        <v>36655.43782943036</v>
      </c>
      <c r="H12" s="114">
        <v>36626.55253563253</v>
      </c>
      <c r="I12" s="114">
        <v>42405.055559885914</v>
      </c>
      <c r="J12" s="114">
        <v>42405.055559885914</v>
      </c>
      <c r="K12" s="78"/>
    </row>
    <row r="13" spans="2:11" ht="13.5" thickBot="1">
      <c r="B13" s="5"/>
      <c r="C13" s="219" t="s">
        <v>10</v>
      </c>
      <c r="D13" s="219" t="s">
        <v>168</v>
      </c>
      <c r="E13" s="114">
        <v>9418.153204541943</v>
      </c>
      <c r="F13" s="114">
        <v>11562.370460212074</v>
      </c>
      <c r="G13" s="114">
        <v>13091.227796225125</v>
      </c>
      <c r="H13" s="114">
        <v>13080.91161986877</v>
      </c>
      <c r="I13" s="114">
        <v>15144.662699959255</v>
      </c>
      <c r="J13" s="114">
        <v>15144.662699959259</v>
      </c>
      <c r="K13" s="78"/>
    </row>
    <row r="14" spans="2:11" ht="13.5" thickBot="1">
      <c r="B14" s="5"/>
      <c r="C14" s="219" t="s">
        <v>7</v>
      </c>
      <c r="D14" s="219" t="s">
        <v>45</v>
      </c>
      <c r="E14" s="114">
        <v>905.1860132619441</v>
      </c>
      <c r="F14" s="114">
        <v>2862.5209388733583</v>
      </c>
      <c r="G14" s="114">
        <v>2860.112628245727</v>
      </c>
      <c r="H14" s="114">
        <v>2846.762863468023</v>
      </c>
      <c r="I14" s="114">
        <v>2879.442929804852</v>
      </c>
      <c r="J14" s="114">
        <v>2838.406609619592</v>
      </c>
      <c r="K14" s="78"/>
    </row>
    <row r="15" spans="2:11" ht="13.5" thickBot="1">
      <c r="B15" s="5"/>
      <c r="C15" s="219" t="s">
        <v>50</v>
      </c>
      <c r="D15" s="219" t="s">
        <v>39</v>
      </c>
      <c r="E15" s="114">
        <v>30.106707910565333</v>
      </c>
      <c r="F15" s="114">
        <v>33.482221849750275</v>
      </c>
      <c r="G15" s="114">
        <v>121.76280479493131</v>
      </c>
      <c r="H15" s="114">
        <v>68.78874255102727</v>
      </c>
      <c r="I15" s="114">
        <v>124.12606397871528</v>
      </c>
      <c r="J15" s="114">
        <v>5.421735777217691</v>
      </c>
      <c r="K15" s="78"/>
    </row>
    <row r="16" spans="2:11" ht="13.5" thickBot="1">
      <c r="B16" s="5"/>
      <c r="C16" s="219" t="s">
        <v>50</v>
      </c>
      <c r="D16" s="219" t="s">
        <v>40</v>
      </c>
      <c r="E16" s="114">
        <v>1571.1216396060736</v>
      </c>
      <c r="F16" s="114">
        <v>456.81529034208796</v>
      </c>
      <c r="G16" s="114">
        <v>21.083782631168944</v>
      </c>
      <c r="H16" s="114">
        <v>42.167565262349555</v>
      </c>
      <c r="I16" s="114">
        <v>3.5139637718620946</v>
      </c>
      <c r="J16" s="114">
        <v>0</v>
      </c>
      <c r="K16" s="78"/>
    </row>
    <row r="17" spans="2:11" ht="13.5" thickBot="1">
      <c r="B17" s="5"/>
      <c r="C17" s="219" t="s">
        <v>50</v>
      </c>
      <c r="D17" s="219" t="s">
        <v>41</v>
      </c>
      <c r="E17" s="114">
        <v>36276.23316475912</v>
      </c>
      <c r="F17" s="114">
        <v>33558.354021284045</v>
      </c>
      <c r="G17" s="114">
        <v>30076.015923368617</v>
      </c>
      <c r="H17" s="114">
        <v>27999.263334198065</v>
      </c>
      <c r="I17" s="114">
        <v>31766.23249763435</v>
      </c>
      <c r="J17" s="114">
        <v>25318.54822684286</v>
      </c>
      <c r="K17" s="78"/>
    </row>
    <row r="18" spans="2:11" ht="13.5" thickBot="1">
      <c r="B18" s="5"/>
      <c r="C18" s="219" t="s">
        <v>50</v>
      </c>
      <c r="D18" s="219" t="s">
        <v>42</v>
      </c>
      <c r="E18" s="114">
        <v>30048.798509449025</v>
      </c>
      <c r="F18" s="114">
        <v>27398.375529209607</v>
      </c>
      <c r="G18" s="114">
        <v>31084.523525893077</v>
      </c>
      <c r="H18" s="114">
        <v>37634.55199664423</v>
      </c>
      <c r="I18" s="114">
        <v>46510.82448436814</v>
      </c>
      <c r="J18" s="114">
        <v>47225.01560624642</v>
      </c>
      <c r="K18" s="78"/>
    </row>
    <row r="19" spans="2:11" ht="13.5" thickBot="1">
      <c r="B19" s="86"/>
      <c r="C19" s="219" t="s">
        <v>50</v>
      </c>
      <c r="D19" s="219" t="s">
        <v>43</v>
      </c>
      <c r="E19" s="114">
        <v>13889.944104338563</v>
      </c>
      <c r="F19" s="114">
        <v>14041.799232361376</v>
      </c>
      <c r="G19" s="114">
        <v>15419.273030931361</v>
      </c>
      <c r="H19" s="114">
        <v>17597.930569485914</v>
      </c>
      <c r="I19" s="114">
        <v>18796.192215690935</v>
      </c>
      <c r="J19" s="114">
        <v>19890.24770680955</v>
      </c>
      <c r="K19" s="6"/>
    </row>
    <row r="20" spans="2:11" ht="13.5" thickBot="1">
      <c r="B20" s="86"/>
      <c r="C20" s="219" t="s">
        <v>50</v>
      </c>
      <c r="D20" s="219" t="s">
        <v>169</v>
      </c>
      <c r="E20" s="114">
        <v>623.1823263241929</v>
      </c>
      <c r="F20" s="114">
        <v>470.8711454295349</v>
      </c>
      <c r="G20" s="114">
        <v>534.1224933230557</v>
      </c>
      <c r="H20" s="114">
        <v>439.2454714827751</v>
      </c>
      <c r="I20" s="114">
        <v>302.20088438014994</v>
      </c>
      <c r="J20" s="114">
        <v>234.84431410631987</v>
      </c>
      <c r="K20" s="6"/>
    </row>
    <row r="21" spans="2:11" ht="13.5" thickBot="1">
      <c r="B21" s="86"/>
      <c r="C21" s="219" t="s">
        <v>50</v>
      </c>
      <c r="D21" s="219" t="s">
        <v>330</v>
      </c>
      <c r="E21" s="114">
        <v>0</v>
      </c>
      <c r="F21" s="114">
        <v>10798.410670932555</v>
      </c>
      <c r="G21" s="114">
        <v>10900.31562031656</v>
      </c>
      <c r="H21" s="114">
        <v>11402.812439692854</v>
      </c>
      <c r="I21" s="114">
        <v>16132.607676619382</v>
      </c>
      <c r="J21" s="114">
        <v>20972.932528018584</v>
      </c>
      <c r="K21" s="6"/>
    </row>
    <row r="22" spans="2:11" ht="13.5" thickBot="1">
      <c r="B22" s="86"/>
      <c r="C22" s="219" t="s">
        <v>170</v>
      </c>
      <c r="D22" s="219" t="s">
        <v>45</v>
      </c>
      <c r="E22" s="114">
        <v>6264.954913184043</v>
      </c>
      <c r="F22" s="114">
        <v>5638.459421865641</v>
      </c>
      <c r="G22" s="114">
        <v>5011.963930547236</v>
      </c>
      <c r="H22" s="114">
        <v>4385.468439228829</v>
      </c>
      <c r="I22" s="114">
        <v>3758.9729479104226</v>
      </c>
      <c r="J22" s="114">
        <v>3132.4774565920247</v>
      </c>
      <c r="K22" s="6"/>
    </row>
    <row r="23" spans="2:11" ht="13.5" thickBot="1">
      <c r="B23" s="86"/>
      <c r="C23" s="219" t="s">
        <v>171</v>
      </c>
      <c r="D23" s="219" t="s">
        <v>45</v>
      </c>
      <c r="E23" s="114">
        <v>143869.06100137715</v>
      </c>
      <c r="F23" s="114">
        <v>144061.59515340714</v>
      </c>
      <c r="G23" s="114">
        <v>158374.03308195178</v>
      </c>
      <c r="H23" s="114">
        <v>160261.52489083403</v>
      </c>
      <c r="I23" s="114">
        <v>185558.40517933157</v>
      </c>
      <c r="J23" s="114">
        <v>185558.40517933157</v>
      </c>
      <c r="K23" s="6"/>
    </row>
    <row r="24" spans="2:11" ht="13.5" thickBot="1">
      <c r="B24" s="86"/>
      <c r="C24" s="219" t="s">
        <v>110</v>
      </c>
      <c r="D24" s="219" t="s">
        <v>45</v>
      </c>
      <c r="E24" s="114">
        <v>137149.94124433922</v>
      </c>
      <c r="F24" s="114">
        <v>124577.97755363007</v>
      </c>
      <c r="G24" s="114">
        <v>107738.51953370217</v>
      </c>
      <c r="H24" s="114">
        <v>102585.13088731417</v>
      </c>
      <c r="I24" s="114">
        <v>66356.75209078054</v>
      </c>
      <c r="J24" s="114">
        <v>72409.40943555272</v>
      </c>
      <c r="K24" s="6"/>
    </row>
    <row r="25" spans="2:11" ht="13.5" thickBot="1">
      <c r="B25" s="86"/>
      <c r="C25" s="219" t="s">
        <v>172</v>
      </c>
      <c r="D25" s="219" t="s">
        <v>45</v>
      </c>
      <c r="E25" s="114">
        <v>2008.3372650925282</v>
      </c>
      <c r="F25" s="114">
        <v>4000.0000000000005</v>
      </c>
      <c r="G25" s="114">
        <v>3999.9999999999995</v>
      </c>
      <c r="H25" s="114">
        <v>3999.9999999999973</v>
      </c>
      <c r="I25" s="114">
        <v>4000.000000000003</v>
      </c>
      <c r="J25" s="114">
        <v>4000.000000000001</v>
      </c>
      <c r="K25" s="6"/>
    </row>
    <row r="26" spans="2:11" ht="12.75">
      <c r="B26" s="86"/>
      <c r="C26" s="142"/>
      <c r="D26" s="142"/>
      <c r="E26" s="227"/>
      <c r="F26" s="227"/>
      <c r="G26" s="227"/>
      <c r="H26" s="227"/>
      <c r="I26" s="227"/>
      <c r="J26" s="227"/>
      <c r="K26" s="6"/>
    </row>
    <row r="27" spans="2:11" ht="15">
      <c r="B27" s="230"/>
      <c r="C27" s="226" t="s">
        <v>232</v>
      </c>
      <c r="D27" s="225"/>
      <c r="E27" s="306"/>
      <c r="F27" s="306"/>
      <c r="G27" s="306"/>
      <c r="H27" s="306"/>
      <c r="I27" s="306"/>
      <c r="J27" s="306"/>
      <c r="K27" s="307"/>
    </row>
    <row r="28" spans="2:11" ht="52.95" customHeight="1">
      <c r="B28" s="230"/>
      <c r="C28" s="309" t="s">
        <v>376</v>
      </c>
      <c r="D28" s="309"/>
      <c r="E28" s="309"/>
      <c r="F28" s="309"/>
      <c r="G28" s="309"/>
      <c r="H28" s="309"/>
      <c r="I28" s="309"/>
      <c r="J28" s="309"/>
      <c r="K28" s="232"/>
    </row>
    <row r="29" spans="1:13" ht="13.05" customHeight="1" thickBot="1">
      <c r="A29" s="94"/>
      <c r="B29" s="231"/>
      <c r="C29" s="308"/>
      <c r="D29" s="308"/>
      <c r="E29" s="308"/>
      <c r="F29" s="308"/>
      <c r="G29" s="308"/>
      <c r="H29" s="308"/>
      <c r="I29" s="308"/>
      <c r="J29" s="308"/>
      <c r="K29" s="229"/>
      <c r="M29" s="94"/>
    </row>
    <row r="30" spans="1:13" ht="14.25">
      <c r="A30" s="94"/>
      <c r="B30" s="94"/>
      <c r="C30" s="118"/>
      <c r="E30" s="113"/>
      <c r="K30" s="94"/>
      <c r="L30" s="94"/>
      <c r="M30" s="94"/>
    </row>
    <row r="31" spans="1:13" ht="14.25">
      <c r="A31" s="94"/>
      <c r="B31" s="94"/>
      <c r="C31" s="94"/>
      <c r="K31" s="107"/>
      <c r="L31" s="94"/>
      <c r="M31" s="94"/>
    </row>
    <row r="32" spans="1:13" ht="14.25">
      <c r="A32" s="94"/>
      <c r="B32" s="94"/>
      <c r="C32" s="94"/>
      <c r="K32" s="107"/>
      <c r="L32" s="94"/>
      <c r="M32" s="94"/>
    </row>
    <row r="33" spans="1:13" ht="14.25">
      <c r="A33" s="94"/>
      <c r="B33" s="94"/>
      <c r="C33" s="94"/>
      <c r="K33" s="107"/>
      <c r="L33" s="94"/>
      <c r="M33" s="94"/>
    </row>
    <row r="34" spans="1:13" ht="14.25">
      <c r="A34" s="94"/>
      <c r="B34" s="94"/>
      <c r="C34" s="94"/>
      <c r="K34" s="107"/>
      <c r="L34" s="94"/>
      <c r="M34" s="94"/>
    </row>
    <row r="35" spans="1:13" ht="14.25">
      <c r="A35" s="94"/>
      <c r="B35" s="94"/>
      <c r="C35" s="94"/>
      <c r="K35" s="107"/>
      <c r="L35" s="94"/>
      <c r="M35" s="94"/>
    </row>
    <row r="36" spans="1:13" ht="14.25">
      <c r="A36" s="94"/>
      <c r="B36" s="94"/>
      <c r="C36" s="94"/>
      <c r="K36" s="107"/>
      <c r="L36" s="94"/>
      <c r="M36" s="94"/>
    </row>
    <row r="37" spans="1:13" ht="14.25">
      <c r="A37" s="94"/>
      <c r="B37" s="94"/>
      <c r="C37" s="94"/>
      <c r="D37" s="94"/>
      <c r="E37" s="94"/>
      <c r="F37" s="94"/>
      <c r="G37" s="94"/>
      <c r="H37" s="94"/>
      <c r="I37" s="94"/>
      <c r="J37" s="94"/>
      <c r="K37" s="94"/>
      <c r="L37" s="94"/>
      <c r="M37" s="94"/>
    </row>
    <row r="38" spans="1:13" ht="14.25">
      <c r="A38" s="94"/>
      <c r="B38" s="94"/>
      <c r="C38" s="94"/>
      <c r="D38" s="94"/>
      <c r="E38" s="94"/>
      <c r="F38" s="94"/>
      <c r="G38" s="94"/>
      <c r="H38" s="94"/>
      <c r="I38" s="94"/>
      <c r="J38" s="94"/>
      <c r="K38" s="94"/>
      <c r="L38" s="94"/>
      <c r="M38" s="94"/>
    </row>
    <row r="39" spans="1:13" ht="14.25">
      <c r="A39" s="94"/>
      <c r="B39" s="94"/>
      <c r="C39" s="94"/>
      <c r="D39" s="94"/>
      <c r="E39" s="94"/>
      <c r="F39" s="94"/>
      <c r="G39" s="94"/>
      <c r="H39" s="94"/>
      <c r="I39" s="94"/>
      <c r="J39" s="94"/>
      <c r="K39" s="94"/>
      <c r="L39" s="94"/>
      <c r="M39" s="94"/>
    </row>
    <row r="40" spans="1:13" ht="14.25">
      <c r="A40" s="94"/>
      <c r="B40" s="94"/>
      <c r="C40" s="94"/>
      <c r="D40" s="94"/>
      <c r="E40" s="94"/>
      <c r="F40" s="94"/>
      <c r="G40" s="94"/>
      <c r="H40" s="94"/>
      <c r="I40" s="94"/>
      <c r="J40" s="94"/>
      <c r="K40" s="94"/>
      <c r="L40" s="94"/>
      <c r="M40" s="94"/>
    </row>
    <row r="41" spans="1:13" ht="14.25">
      <c r="A41" s="94"/>
      <c r="B41" s="94"/>
      <c r="C41" s="94"/>
      <c r="D41" s="94"/>
      <c r="E41" s="94"/>
      <c r="F41" s="94"/>
      <c r="G41" s="94"/>
      <c r="H41" s="94"/>
      <c r="I41" s="94"/>
      <c r="J41" s="94"/>
      <c r="K41" s="94"/>
      <c r="L41" s="94"/>
      <c r="M41" s="94"/>
    </row>
  </sheetData>
  <mergeCells count="7">
    <mergeCell ref="E27:K27"/>
    <mergeCell ref="C29:J29"/>
    <mergeCell ref="C28:J28"/>
    <mergeCell ref="E8:J8"/>
    <mergeCell ref="E3:J3"/>
    <mergeCell ref="E4:J4"/>
    <mergeCell ref="E6:J6"/>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38"/>
  <sheetViews>
    <sheetView showGridLines="0" workbookViewId="0" topLeftCell="A1"/>
  </sheetViews>
  <sheetFormatPr defaultColWidth="8.625" defaultRowHeight="14.25"/>
  <cols>
    <col min="1" max="2" width="2.625" style="76" customWidth="1"/>
    <col min="3" max="3" width="18.75390625" style="76" customWidth="1"/>
    <col min="4" max="4" width="11.50390625" style="76" customWidth="1"/>
    <col min="5" max="10" width="9.75390625" style="76" customWidth="1"/>
    <col min="11" max="11" width="2.625" style="76" customWidth="1"/>
    <col min="12" max="26" width="8.625" style="76" customWidth="1"/>
    <col min="27" max="16384" width="8.625" style="76" customWidth="1"/>
  </cols>
  <sheetData>
    <row r="1" ht="13.8" thickBot="1">
      <c r="C1" s="197" t="s">
        <v>241</v>
      </c>
    </row>
    <row r="2" spans="2:11" ht="14.25">
      <c r="B2" s="2"/>
      <c r="C2" s="3"/>
      <c r="D2" s="3"/>
      <c r="E2" s="3"/>
      <c r="F2" s="3"/>
      <c r="G2" s="3"/>
      <c r="H2" s="3"/>
      <c r="I2" s="3"/>
      <c r="J2" s="3"/>
      <c r="K2" s="4"/>
    </row>
    <row r="3" spans="2:14" ht="27.45" customHeight="1">
      <c r="B3" s="5"/>
      <c r="C3" s="145"/>
      <c r="D3" s="142"/>
      <c r="E3" s="306" t="s">
        <v>350</v>
      </c>
      <c r="F3" s="306"/>
      <c r="G3" s="306"/>
      <c r="H3" s="306"/>
      <c r="I3" s="306"/>
      <c r="J3" s="306"/>
      <c r="K3" s="78"/>
      <c r="N3" s="77" t="s">
        <v>346</v>
      </c>
    </row>
    <row r="4" spans="2:14" ht="14.25">
      <c r="B4" s="5"/>
      <c r="C4" s="145"/>
      <c r="D4" s="172"/>
      <c r="E4" s="310" t="s">
        <v>374</v>
      </c>
      <c r="F4" s="310"/>
      <c r="G4" s="310"/>
      <c r="H4" s="310"/>
      <c r="I4" s="310"/>
      <c r="J4" s="310"/>
      <c r="K4" s="78"/>
      <c r="N4" s="77" t="s">
        <v>375</v>
      </c>
    </row>
    <row r="5" spans="2:33" ht="14.25">
      <c r="B5" s="5"/>
      <c r="C5" s="145"/>
      <c r="D5" s="145"/>
      <c r="E5" s="145"/>
      <c r="F5" s="219"/>
      <c r="G5" s="219"/>
      <c r="H5" s="219"/>
      <c r="I5" s="219"/>
      <c r="J5" s="219"/>
      <c r="K5" s="78"/>
      <c r="AA5" s="120" t="s">
        <v>270</v>
      </c>
      <c r="AB5" s="80"/>
      <c r="AC5" s="80"/>
      <c r="AD5" s="80"/>
      <c r="AE5" s="80"/>
      <c r="AF5" s="80"/>
      <c r="AG5" s="80"/>
    </row>
    <row r="6" spans="2:33" ht="24.45" customHeight="1">
      <c r="B6" s="5"/>
      <c r="C6" s="145"/>
      <c r="D6" s="170"/>
      <c r="E6" s="301" t="s">
        <v>378</v>
      </c>
      <c r="F6" s="301"/>
      <c r="G6" s="301"/>
      <c r="H6" s="301"/>
      <c r="I6" s="301"/>
      <c r="J6" s="301"/>
      <c r="K6" s="78"/>
      <c r="AA6" s="94" t="s">
        <v>17</v>
      </c>
      <c r="AB6" s="94">
        <v>2016</v>
      </c>
      <c r="AC6" s="94">
        <v>2017</v>
      </c>
      <c r="AD6" s="94">
        <v>2018</v>
      </c>
      <c r="AE6" s="94">
        <v>2019</v>
      </c>
      <c r="AF6" s="94">
        <v>2020</v>
      </c>
      <c r="AG6" s="94">
        <v>2021</v>
      </c>
    </row>
    <row r="7" spans="2:33" ht="12.75">
      <c r="B7" s="5"/>
      <c r="C7" s="170"/>
      <c r="D7" s="170"/>
      <c r="E7" s="170"/>
      <c r="F7" s="170"/>
      <c r="G7" s="170"/>
      <c r="H7" s="170"/>
      <c r="I7" s="170"/>
      <c r="J7" s="170"/>
      <c r="K7" s="78"/>
      <c r="AA7" s="94" t="s">
        <v>51</v>
      </c>
      <c r="AB7" s="107">
        <f>SUMIF($C$10:$C$27,$AA7,E$10:E$27)/1000</f>
        <v>109.20420911520067</v>
      </c>
      <c r="AC7" s="107">
        <f aca="true" t="shared" si="0" ref="AC7:AG13">SUMIF($C$10:$C$27,$AA7,F$10:F$27)/1000</f>
        <v>135.2814150820095</v>
      </c>
      <c r="AD7" s="107">
        <f t="shared" si="0"/>
        <v>167.69320753921136</v>
      </c>
      <c r="AE7" s="107">
        <f t="shared" si="0"/>
        <v>194.6493417586949</v>
      </c>
      <c r="AF7" s="107">
        <f t="shared" si="0"/>
        <v>232.3031883762719</v>
      </c>
      <c r="AG7" s="107">
        <f t="shared" si="0"/>
        <v>232.30318837627175</v>
      </c>
    </row>
    <row r="8" spans="2:33" ht="12.75">
      <c r="B8" s="5"/>
      <c r="C8" s="145"/>
      <c r="D8" s="145"/>
      <c r="E8" s="145"/>
      <c r="F8" s="219"/>
      <c r="G8" s="219"/>
      <c r="H8" s="219"/>
      <c r="I8" s="219"/>
      <c r="J8" s="219"/>
      <c r="K8" s="78"/>
      <c r="AA8" s="94" t="s">
        <v>50</v>
      </c>
      <c r="AB8" s="107">
        <f>SUMIF($C$10:$C$27,$AA8,E$10:E$27)/1000</f>
        <v>75.44000000000004</v>
      </c>
      <c r="AC8" s="107">
        <f t="shared" si="0"/>
        <v>86.75625156350597</v>
      </c>
      <c r="AD8" s="107">
        <f t="shared" si="0"/>
        <v>88.16535103602276</v>
      </c>
      <c r="AE8" s="107">
        <f t="shared" si="0"/>
        <v>95.18625065220343</v>
      </c>
      <c r="AF8" s="107">
        <f t="shared" si="0"/>
        <v>113.6415883820237</v>
      </c>
      <c r="AG8" s="107">
        <f t="shared" si="0"/>
        <v>113.64158838202378</v>
      </c>
    </row>
    <row r="9" spans="2:33" ht="13.5" thickBot="1">
      <c r="B9" s="5"/>
      <c r="C9" s="142" t="s">
        <v>37</v>
      </c>
      <c r="D9" s="142" t="s">
        <v>38</v>
      </c>
      <c r="E9" s="142">
        <v>2016</v>
      </c>
      <c r="F9" s="142">
        <v>2017</v>
      </c>
      <c r="G9" s="142">
        <v>2018</v>
      </c>
      <c r="H9" s="142">
        <v>2019</v>
      </c>
      <c r="I9" s="142">
        <v>2020</v>
      </c>
      <c r="J9" s="142">
        <v>2021</v>
      </c>
      <c r="K9" s="78"/>
      <c r="AA9" s="94" t="s">
        <v>10</v>
      </c>
      <c r="AB9" s="107">
        <f>SUMIF($C$10:$C$27,$AA9,E$10:E$27)/1000</f>
        <v>37.67261281816778</v>
      </c>
      <c r="AC9" s="107">
        <f t="shared" si="0"/>
        <v>46.24948184084828</v>
      </c>
      <c r="AD9" s="107">
        <f t="shared" si="0"/>
        <v>52.3649111849005</v>
      </c>
      <c r="AE9" s="107">
        <f t="shared" si="0"/>
        <v>52.32364647947502</v>
      </c>
      <c r="AF9" s="107">
        <f t="shared" si="0"/>
        <v>60.57865079983703</v>
      </c>
      <c r="AG9" s="107">
        <f t="shared" si="0"/>
        <v>60.57865079983702</v>
      </c>
    </row>
    <row r="10" spans="2:33" ht="13.5" thickBot="1">
      <c r="B10" s="5"/>
      <c r="C10" s="219" t="s">
        <v>113</v>
      </c>
      <c r="D10" s="219" t="s">
        <v>45</v>
      </c>
      <c r="E10" s="114">
        <v>83851.71193668274</v>
      </c>
      <c r="F10" s="114">
        <v>83851.71193668272</v>
      </c>
      <c r="G10" s="114">
        <v>83851.71193668278</v>
      </c>
      <c r="H10" s="114">
        <v>83851.7119366828</v>
      </c>
      <c r="I10" s="114">
        <v>83851.71193668275</v>
      </c>
      <c r="J10" s="114">
        <v>83851.71193668281</v>
      </c>
      <c r="K10" s="78"/>
      <c r="AA10" s="94" t="s">
        <v>247</v>
      </c>
      <c r="AB10" s="107">
        <f>SUM(E10,E19,E26)/1000</f>
        <v>98.18836298799377</v>
      </c>
      <c r="AC10" s="107">
        <f aca="true" t="shared" si="1" ref="AC10:AG10">SUM(F10,F19,F26)/1000</f>
        <v>100.17631436679211</v>
      </c>
      <c r="AD10" s="107">
        <f t="shared" si="1"/>
        <v>101.16987203225898</v>
      </c>
      <c r="AE10" s="107">
        <f t="shared" si="1"/>
        <v>104.16824848409536</v>
      </c>
      <c r="AF10" s="107">
        <f t="shared" si="1"/>
        <v>104.16503979994968</v>
      </c>
      <c r="AG10" s="107">
        <f t="shared" si="1"/>
        <v>104.16853365697604</v>
      </c>
    </row>
    <row r="11" spans="2:33" ht="13.5" thickBot="1">
      <c r="B11" s="5"/>
      <c r="C11" s="219" t="s">
        <v>51</v>
      </c>
      <c r="D11" s="219" t="s">
        <v>46</v>
      </c>
      <c r="E11" s="114">
        <v>812.395835141629</v>
      </c>
      <c r="F11" s="114">
        <v>791.3855980258852</v>
      </c>
      <c r="G11" s="114">
        <v>892.935077418581</v>
      </c>
      <c r="H11" s="114">
        <v>854.4163093730921</v>
      </c>
      <c r="I11" s="114">
        <v>1001.487969183223</v>
      </c>
      <c r="J11" s="114">
        <v>731.2750526199491</v>
      </c>
      <c r="K11" s="78"/>
      <c r="M11" s="121"/>
      <c r="AA11" s="94" t="s">
        <v>8</v>
      </c>
      <c r="AB11" s="107">
        <f>AB12+AB13</f>
        <v>6.152942355760906</v>
      </c>
      <c r="AC11" s="107">
        <f aca="true" t="shared" si="2" ref="AC11:AG11">AC12+AC13</f>
        <v>6.54558053646676</v>
      </c>
      <c r="AD11" s="107">
        <f t="shared" si="2"/>
        <v>4.9436667012649576</v>
      </c>
      <c r="AE11" s="107">
        <f t="shared" si="2"/>
        <v>4.933563734725137</v>
      </c>
      <c r="AF11" s="107">
        <f t="shared" si="2"/>
        <v>4.958409645940332</v>
      </c>
      <c r="AG11" s="107">
        <f t="shared" si="2"/>
        <v>4.927180170866557</v>
      </c>
    </row>
    <row r="12" spans="2:33" ht="13.5" thickBot="1">
      <c r="B12" s="5"/>
      <c r="C12" s="219" t="s">
        <v>51</v>
      </c>
      <c r="D12" s="219" t="s">
        <v>47</v>
      </c>
      <c r="E12" s="114">
        <v>43498.19424193621</v>
      </c>
      <c r="F12" s="114">
        <v>45224.535391612146</v>
      </c>
      <c r="G12" s="114">
        <v>55263.927026745885</v>
      </c>
      <c r="H12" s="114">
        <v>53029.83848010642</v>
      </c>
      <c r="I12" s="114">
        <v>62452.929826512096</v>
      </c>
      <c r="J12" s="114">
        <v>52139.438074745034</v>
      </c>
      <c r="K12" s="78"/>
      <c r="AA12" s="94" t="s">
        <v>7</v>
      </c>
      <c r="AB12" s="107">
        <f>SUMIF($C$10:$C$26,$AA12,E$10:E$26)/1000</f>
        <v>2.9026730770762135</v>
      </c>
      <c r="AC12" s="107">
        <f t="shared" si="0"/>
        <v>3.2953112577820645</v>
      </c>
      <c r="AD12" s="107">
        <f t="shared" si="0"/>
        <v>1.6933974225802655</v>
      </c>
      <c r="AE12" s="107">
        <f t="shared" si="0"/>
        <v>1.6832944560404444</v>
      </c>
      <c r="AF12" s="107">
        <f t="shared" si="0"/>
        <v>1.70814036725564</v>
      </c>
      <c r="AG12" s="107">
        <f t="shared" si="0"/>
        <v>1.6769108921818596</v>
      </c>
    </row>
    <row r="13" spans="2:33" ht="13.5" thickBot="1">
      <c r="B13" s="86"/>
      <c r="C13" s="219" t="s">
        <v>51</v>
      </c>
      <c r="D13" s="219" t="s">
        <v>48</v>
      </c>
      <c r="E13" s="114">
        <v>56909.72893414484</v>
      </c>
      <c r="F13" s="114">
        <v>80584.76445738837</v>
      </c>
      <c r="G13" s="114">
        <v>99679.56828940236</v>
      </c>
      <c r="H13" s="114">
        <v>126397.586488241</v>
      </c>
      <c r="I13" s="114">
        <v>144620.46547995217</v>
      </c>
      <c r="J13" s="114">
        <v>156475.50740746205</v>
      </c>
      <c r="K13" s="6"/>
      <c r="AA13" s="94" t="s">
        <v>174</v>
      </c>
      <c r="AB13" s="107">
        <f>SUMIF($C$10:$C$26,$AA13,E$10:E$26)/1000</f>
        <v>3.2502692786846925</v>
      </c>
      <c r="AC13" s="107">
        <f t="shared" si="0"/>
        <v>3.250269278684695</v>
      </c>
      <c r="AD13" s="107">
        <f t="shared" si="0"/>
        <v>3.250269278684692</v>
      </c>
      <c r="AE13" s="107">
        <f t="shared" si="0"/>
        <v>3.2502692786846925</v>
      </c>
      <c r="AF13" s="107">
        <f t="shared" si="0"/>
        <v>3.2502692786846925</v>
      </c>
      <c r="AG13" s="107">
        <f t="shared" si="0"/>
        <v>3.2502692786846974</v>
      </c>
    </row>
    <row r="14" spans="2:11" ht="13.5" thickBot="1">
      <c r="B14" s="86"/>
      <c r="C14" s="219" t="s">
        <v>51</v>
      </c>
      <c r="D14" s="219" t="s">
        <v>49</v>
      </c>
      <c r="E14" s="114">
        <v>7983.890103977988</v>
      </c>
      <c r="F14" s="114">
        <v>8680.729634983083</v>
      </c>
      <c r="G14" s="114">
        <v>11856.777145644506</v>
      </c>
      <c r="H14" s="114">
        <v>14367.500480974419</v>
      </c>
      <c r="I14" s="114">
        <v>24228.30510062443</v>
      </c>
      <c r="J14" s="114">
        <v>22956.967841444715</v>
      </c>
      <c r="K14" s="6"/>
    </row>
    <row r="15" spans="2:11" ht="13.5" thickBot="1">
      <c r="B15" s="86"/>
      <c r="C15" s="219" t="s">
        <v>10</v>
      </c>
      <c r="D15" s="219" t="s">
        <v>166</v>
      </c>
      <c r="E15" s="114">
        <v>1883.6306409083893</v>
      </c>
      <c r="F15" s="114">
        <v>2312.474092042414</v>
      </c>
      <c r="G15" s="114">
        <v>2618.2455592450265</v>
      </c>
      <c r="H15" s="114">
        <v>2616.182323973752</v>
      </c>
      <c r="I15" s="114">
        <v>3028.9325399918516</v>
      </c>
      <c r="J15" s="114">
        <v>3028.9325399918503</v>
      </c>
      <c r="K15" s="6"/>
    </row>
    <row r="16" spans="2:11" ht="13.5" thickBot="1">
      <c r="B16" s="86"/>
      <c r="C16" s="219" t="s">
        <v>10</v>
      </c>
      <c r="D16" s="219" t="s">
        <v>167</v>
      </c>
      <c r="E16" s="114">
        <v>26370.82897271744</v>
      </c>
      <c r="F16" s="114">
        <v>32374.6372885938</v>
      </c>
      <c r="G16" s="114">
        <v>36655.437829430346</v>
      </c>
      <c r="H16" s="114">
        <v>36626.552535632516</v>
      </c>
      <c r="I16" s="114">
        <v>42405.05555988592</v>
      </c>
      <c r="J16" s="114">
        <v>42405.05555988592</v>
      </c>
      <c r="K16" s="6"/>
    </row>
    <row r="17" spans="2:11" ht="13.5" thickBot="1">
      <c r="B17" s="86"/>
      <c r="C17" s="219" t="s">
        <v>10</v>
      </c>
      <c r="D17" s="219" t="s">
        <v>168</v>
      </c>
      <c r="E17" s="114">
        <v>9418.153204541946</v>
      </c>
      <c r="F17" s="114">
        <v>11562.370460212067</v>
      </c>
      <c r="G17" s="114">
        <v>13091.227796225128</v>
      </c>
      <c r="H17" s="114">
        <v>13080.911619868759</v>
      </c>
      <c r="I17" s="114">
        <v>15144.662699959254</v>
      </c>
      <c r="J17" s="114">
        <v>15144.662699959248</v>
      </c>
      <c r="K17" s="6"/>
    </row>
    <row r="18" spans="2:11" ht="13.5" thickBot="1">
      <c r="B18" s="86"/>
      <c r="C18" s="219" t="s">
        <v>7</v>
      </c>
      <c r="D18" s="219" t="s">
        <v>45</v>
      </c>
      <c r="E18" s="114">
        <v>2902.6730770762133</v>
      </c>
      <c r="F18" s="114">
        <v>3295.3112577820643</v>
      </c>
      <c r="G18" s="114">
        <v>1693.3974225802656</v>
      </c>
      <c r="H18" s="114">
        <v>1683.2944560404444</v>
      </c>
      <c r="I18" s="114">
        <v>1708.1403672556398</v>
      </c>
      <c r="J18" s="114">
        <v>1676.9108921818597</v>
      </c>
      <c r="K18" s="6"/>
    </row>
    <row r="19" spans="2:11" ht="13.5" thickBot="1">
      <c r="B19" s="86"/>
      <c r="C19" s="219" t="s">
        <v>173</v>
      </c>
      <c r="D19" s="219" t="s">
        <v>45</v>
      </c>
      <c r="E19" s="114">
        <v>12415.655764037008</v>
      </c>
      <c r="F19" s="114">
        <v>12415.655764036996</v>
      </c>
      <c r="G19" s="114">
        <v>12415.655764037001</v>
      </c>
      <c r="H19" s="114">
        <v>12415.655764037008</v>
      </c>
      <c r="I19" s="114">
        <v>12415.655764037005</v>
      </c>
      <c r="J19" s="114">
        <v>12415.655764037008</v>
      </c>
      <c r="K19" s="6"/>
    </row>
    <row r="20" spans="2:11" ht="13.5" thickBot="1">
      <c r="B20" s="86"/>
      <c r="C20" s="223" t="s">
        <v>50</v>
      </c>
      <c r="D20" s="223" t="s">
        <v>46</v>
      </c>
      <c r="E20" s="114">
        <v>0</v>
      </c>
      <c r="F20" s="114">
        <v>0</v>
      </c>
      <c r="G20" s="114">
        <v>0</v>
      </c>
      <c r="H20" s="114">
        <v>0</v>
      </c>
      <c r="I20" s="114">
        <v>0</v>
      </c>
      <c r="J20" s="114">
        <v>0</v>
      </c>
      <c r="K20" s="6"/>
    </row>
    <row r="21" spans="2:11" ht="13.5" thickBot="1">
      <c r="B21" s="86"/>
      <c r="C21" s="273" t="s">
        <v>50</v>
      </c>
      <c r="D21" s="273" t="s">
        <v>47</v>
      </c>
      <c r="E21" s="114">
        <v>1831.2824061751385</v>
      </c>
      <c r="F21" s="114">
        <v>488.4409642888452</v>
      </c>
      <c r="G21" s="114">
        <v>77.30720298096844</v>
      </c>
      <c r="H21" s="114">
        <v>101.90494938400491</v>
      </c>
      <c r="I21" s="114">
        <v>154.61440596192745</v>
      </c>
      <c r="J21" s="114">
        <v>0</v>
      </c>
      <c r="K21" s="6"/>
    </row>
    <row r="22" spans="2:11" ht="13.5" thickBot="1">
      <c r="B22" s="86"/>
      <c r="C22" s="273" t="s">
        <v>50</v>
      </c>
      <c r="D22" s="273" t="s">
        <v>48</v>
      </c>
      <c r="E22" s="114">
        <v>67753.43305829122</v>
      </c>
      <c r="F22" s="114">
        <v>68659.33813841561</v>
      </c>
      <c r="G22" s="114">
        <v>69038.84622577677</v>
      </c>
      <c r="H22" s="114">
        <v>73392.64733911402</v>
      </c>
      <c r="I22" s="114">
        <v>85937.49800466206</v>
      </c>
      <c r="J22" s="114">
        <v>79863.43989416923</v>
      </c>
      <c r="K22" s="6"/>
    </row>
    <row r="23" spans="2:11" ht="13.5" thickBot="1">
      <c r="B23" s="86"/>
      <c r="C23" s="273" t="s">
        <v>50</v>
      </c>
      <c r="D23" s="273" t="s">
        <v>49</v>
      </c>
      <c r="E23" s="114">
        <v>5855.284535533672</v>
      </c>
      <c r="F23" s="114">
        <v>6810.061789868947</v>
      </c>
      <c r="G23" s="114">
        <v>8148.881986948456</v>
      </c>
      <c r="H23" s="114">
        <v>10288.88592401254</v>
      </c>
      <c r="I23" s="114">
        <v>11416.868294780315</v>
      </c>
      <c r="J23" s="114">
        <v>12847.060298207736</v>
      </c>
      <c r="K23" s="6"/>
    </row>
    <row r="24" spans="2:11" ht="13.5" thickBot="1">
      <c r="B24" s="86"/>
      <c r="C24" s="273" t="s">
        <v>50</v>
      </c>
      <c r="D24" s="273" t="s">
        <v>330</v>
      </c>
      <c r="E24" s="114">
        <v>0</v>
      </c>
      <c r="F24" s="114">
        <v>10798.410670932559</v>
      </c>
      <c r="G24" s="114">
        <v>10900.31562031656</v>
      </c>
      <c r="H24" s="114">
        <v>11402.812439692854</v>
      </c>
      <c r="I24" s="114">
        <v>16132.607676619387</v>
      </c>
      <c r="J24" s="114">
        <v>20931.088189646805</v>
      </c>
      <c r="K24" s="6"/>
    </row>
    <row r="25" spans="2:11" ht="13.5" thickBot="1">
      <c r="B25" s="86"/>
      <c r="C25" s="273" t="s">
        <v>174</v>
      </c>
      <c r="D25" s="273" t="s">
        <v>45</v>
      </c>
      <c r="E25" s="114">
        <v>3250.2692786846924</v>
      </c>
      <c r="F25" s="114">
        <v>3250.269278684695</v>
      </c>
      <c r="G25" s="114">
        <v>3250.269278684692</v>
      </c>
      <c r="H25" s="114">
        <v>3250.2692786846924</v>
      </c>
      <c r="I25" s="114">
        <v>3250.2692786846924</v>
      </c>
      <c r="J25" s="114">
        <v>3250.2692786846974</v>
      </c>
      <c r="K25" s="6"/>
    </row>
    <row r="26" spans="2:11" ht="13.5" thickBot="1">
      <c r="B26" s="86"/>
      <c r="C26" s="273" t="s">
        <v>172</v>
      </c>
      <c r="D26" s="273" t="s">
        <v>45</v>
      </c>
      <c r="E26" s="114">
        <v>1920.995287274022</v>
      </c>
      <c r="F26" s="114">
        <v>3908.94666607239</v>
      </c>
      <c r="G26" s="114">
        <v>4902.504331539195</v>
      </c>
      <c r="H26" s="114">
        <v>7900.880783375556</v>
      </c>
      <c r="I26" s="114">
        <v>7897.6720992299215</v>
      </c>
      <c r="J26" s="114">
        <v>7901.165956256207</v>
      </c>
      <c r="K26" s="6"/>
    </row>
    <row r="27" spans="2:11" ht="12.75">
      <c r="B27" s="86"/>
      <c r="C27" s="142"/>
      <c r="D27" s="142"/>
      <c r="E27" s="233"/>
      <c r="F27" s="233"/>
      <c r="G27" s="233"/>
      <c r="H27" s="233"/>
      <c r="I27" s="233"/>
      <c r="J27" s="233"/>
      <c r="K27" s="6"/>
    </row>
    <row r="28" spans="2:11" ht="15">
      <c r="B28" s="230"/>
      <c r="C28" s="226" t="s">
        <v>232</v>
      </c>
      <c r="D28" s="225"/>
      <c r="E28" s="306"/>
      <c r="F28" s="306"/>
      <c r="G28" s="306"/>
      <c r="H28" s="306"/>
      <c r="I28" s="306"/>
      <c r="J28" s="306"/>
      <c r="K28" s="307"/>
    </row>
    <row r="29" spans="2:11" ht="54" customHeight="1">
      <c r="B29" s="230"/>
      <c r="C29" s="309" t="s">
        <v>377</v>
      </c>
      <c r="D29" s="309"/>
      <c r="E29" s="309"/>
      <c r="F29" s="309"/>
      <c r="G29" s="309"/>
      <c r="H29" s="309"/>
      <c r="I29" s="309"/>
      <c r="J29" s="309"/>
      <c r="K29" s="232"/>
    </row>
    <row r="30" spans="1:13" ht="13.05" customHeight="1" thickBot="1">
      <c r="A30" s="94"/>
      <c r="B30" s="231"/>
      <c r="C30" s="308"/>
      <c r="D30" s="308"/>
      <c r="E30" s="308"/>
      <c r="F30" s="308"/>
      <c r="G30" s="308"/>
      <c r="H30" s="308"/>
      <c r="I30" s="308"/>
      <c r="J30" s="308"/>
      <c r="K30" s="229"/>
      <c r="M30" s="94"/>
    </row>
    <row r="31" spans="3:11" ht="14.25">
      <c r="C31" s="118"/>
      <c r="K31" s="122"/>
    </row>
    <row r="32" spans="3:11" ht="14.25">
      <c r="C32" s="94"/>
      <c r="K32" s="122"/>
    </row>
    <row r="33" spans="3:11" ht="14.25">
      <c r="C33" s="94"/>
      <c r="K33" s="122"/>
    </row>
    <row r="34" spans="3:11" ht="14.25">
      <c r="C34" s="94"/>
      <c r="K34" s="122"/>
    </row>
    <row r="35" spans="3:11" ht="14.25">
      <c r="C35" s="94"/>
      <c r="K35" s="122"/>
    </row>
    <row r="36" spans="3:11" ht="14.25">
      <c r="C36" s="94"/>
      <c r="K36" s="122"/>
    </row>
    <row r="37" spans="3:10" ht="14.25">
      <c r="C37" s="94"/>
      <c r="D37" s="94"/>
      <c r="E37" s="94"/>
      <c r="F37" s="94"/>
      <c r="G37" s="94"/>
      <c r="H37" s="94"/>
      <c r="I37" s="94"/>
      <c r="J37" s="94"/>
    </row>
    <row r="38" spans="3:10" ht="14.25">
      <c r="C38" s="94"/>
      <c r="D38" s="94"/>
      <c r="E38" s="94"/>
      <c r="F38" s="94"/>
      <c r="G38" s="94"/>
      <c r="H38" s="94"/>
      <c r="I38" s="94"/>
      <c r="J38" s="94"/>
    </row>
  </sheetData>
  <mergeCells count="6">
    <mergeCell ref="C30:J30"/>
    <mergeCell ref="E3:J3"/>
    <mergeCell ref="E4:J4"/>
    <mergeCell ref="E6:J6"/>
    <mergeCell ref="E28:K28"/>
    <mergeCell ref="C29:J29"/>
  </mergeCells>
  <hyperlinks>
    <hyperlink ref="C1" location="TOC!A1" display="Back to Table of Contents"/>
  </hyperlinks>
  <printOptions/>
  <pageMargins left="0.7" right="0.7" top="0.75" bottom="0.75" header="0.3" footer="0.3"/>
  <pageSetup horizontalDpi="90" verticalDpi="9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93"/>
  <sheetViews>
    <sheetView showGridLines="0" workbookViewId="0" topLeftCell="A1"/>
  </sheetViews>
  <sheetFormatPr defaultColWidth="9.25390625" defaultRowHeight="14.25"/>
  <cols>
    <col min="1" max="1" width="3.25390625" style="1" customWidth="1"/>
    <col min="2" max="2" width="3.75390625" style="1" customWidth="1"/>
    <col min="3" max="3" width="12.25390625" style="1" customWidth="1"/>
    <col min="4" max="4" width="26.625" style="1" customWidth="1"/>
    <col min="5" max="14" width="9.25390625" style="1" customWidth="1"/>
    <col min="15" max="31" width="9.25390625" style="64" customWidth="1"/>
    <col min="32" max="16384" width="9.25390625" style="1" customWidth="1"/>
  </cols>
  <sheetData>
    <row r="1" ht="14.25">
      <c r="C1" s="197" t="s">
        <v>241</v>
      </c>
    </row>
    <row r="2" ht="13.8" thickBot="1">
      <c r="C2" s="197"/>
    </row>
    <row r="3" spans="2:13" ht="14.25">
      <c r="B3" s="2"/>
      <c r="C3" s="3"/>
      <c r="D3" s="3"/>
      <c r="E3" s="3"/>
      <c r="F3" s="3"/>
      <c r="G3" s="3"/>
      <c r="H3" s="3"/>
      <c r="I3" s="3"/>
      <c r="J3" s="3"/>
      <c r="K3" s="3"/>
      <c r="L3" s="3"/>
      <c r="M3" s="4"/>
    </row>
    <row r="4" spans="2:13" ht="13.8">
      <c r="B4" s="5"/>
      <c r="C4" s="224"/>
      <c r="D4" s="225"/>
      <c r="E4" s="306" t="s">
        <v>356</v>
      </c>
      <c r="F4" s="306"/>
      <c r="G4" s="306"/>
      <c r="H4" s="306"/>
      <c r="I4" s="306"/>
      <c r="J4" s="306"/>
      <c r="K4" s="306"/>
      <c r="L4" s="225"/>
      <c r="M4" s="6"/>
    </row>
    <row r="5" spans="2:13" ht="14.25">
      <c r="B5" s="5"/>
      <c r="C5" s="224"/>
      <c r="D5" s="170"/>
      <c r="E5" s="311" t="s">
        <v>175</v>
      </c>
      <c r="F5" s="311"/>
      <c r="G5" s="311"/>
      <c r="H5" s="311"/>
      <c r="I5" s="311"/>
      <c r="J5" s="311"/>
      <c r="K5" s="311"/>
      <c r="L5" s="170"/>
      <c r="M5" s="6"/>
    </row>
    <row r="6" spans="2:13" ht="31.5" customHeight="1">
      <c r="B6" s="5"/>
      <c r="C6" s="144"/>
      <c r="D6" s="224"/>
      <c r="E6" s="301" t="s">
        <v>368</v>
      </c>
      <c r="F6" s="301"/>
      <c r="G6" s="301"/>
      <c r="H6" s="301"/>
      <c r="I6" s="301"/>
      <c r="J6" s="301"/>
      <c r="K6" s="301"/>
      <c r="L6" s="170"/>
      <c r="M6" s="6"/>
    </row>
    <row r="7" spans="2:13" ht="14.25">
      <c r="B7" s="5"/>
      <c r="C7" s="219"/>
      <c r="D7" s="219"/>
      <c r="E7" s="219"/>
      <c r="F7" s="219"/>
      <c r="G7" s="219"/>
      <c r="H7" s="219"/>
      <c r="I7" s="219"/>
      <c r="J7" s="219"/>
      <c r="K7" s="219"/>
      <c r="L7" s="219"/>
      <c r="M7" s="6"/>
    </row>
    <row r="8" spans="2:13" ht="13.8" thickBot="1">
      <c r="B8" s="5"/>
      <c r="C8" s="142"/>
      <c r="D8" s="142" t="s">
        <v>53</v>
      </c>
      <c r="E8" s="142">
        <v>2016</v>
      </c>
      <c r="F8" s="142">
        <v>2017</v>
      </c>
      <c r="G8" s="142">
        <v>2018</v>
      </c>
      <c r="H8" s="142">
        <v>2019</v>
      </c>
      <c r="I8" s="142">
        <v>2020</v>
      </c>
      <c r="J8" s="142">
        <v>2021</v>
      </c>
      <c r="K8" s="142" t="s">
        <v>18</v>
      </c>
      <c r="L8" s="219"/>
      <c r="M8" s="6"/>
    </row>
    <row r="9" spans="2:13" ht="13.8" thickBot="1">
      <c r="B9" s="5"/>
      <c r="C9" s="219"/>
      <c r="D9" s="219" t="s">
        <v>19</v>
      </c>
      <c r="E9" s="124">
        <f>E45+E48</f>
        <v>14.315084798020745</v>
      </c>
      <c r="F9" s="124">
        <f aca="true" t="shared" si="0" ref="E9:J11">F45+F48</f>
        <v>18.1208014176741</v>
      </c>
      <c r="G9" s="124">
        <f t="shared" si="0"/>
        <v>20.98473334168215</v>
      </c>
      <c r="H9" s="124">
        <f t="shared" si="0"/>
        <v>22.506389026376556</v>
      </c>
      <c r="I9" s="124">
        <f t="shared" si="0"/>
        <v>31.53776059490967</v>
      </c>
      <c r="J9" s="124">
        <f t="shared" si="0"/>
        <v>32.14111190265942</v>
      </c>
      <c r="K9" s="125">
        <f>SUM(E9:J9)</f>
        <v>139.60588108132265</v>
      </c>
      <c r="L9" s="219"/>
      <c r="M9" s="6"/>
    </row>
    <row r="10" spans="2:13" ht="13.8" thickBot="1">
      <c r="B10" s="5"/>
      <c r="C10" s="219"/>
      <c r="D10" s="219" t="s">
        <v>365</v>
      </c>
      <c r="E10" s="124">
        <f t="shared" si="0"/>
        <v>7.998657172813257</v>
      </c>
      <c r="F10" s="124">
        <f t="shared" si="0"/>
        <v>7.769824168410576</v>
      </c>
      <c r="G10" s="124">
        <f>G46+G49</f>
        <v>8.465340086570427</v>
      </c>
      <c r="H10" s="124">
        <f t="shared" si="0"/>
        <v>9.921902563096834</v>
      </c>
      <c r="I10" s="124">
        <f t="shared" si="0"/>
        <v>10.699919567658702</v>
      </c>
      <c r="J10" s="124">
        <f t="shared" si="0"/>
        <v>10.546446832094423</v>
      </c>
      <c r="K10" s="124">
        <f>SUM(E10:J10)</f>
        <v>55.402090390644226</v>
      </c>
      <c r="L10" s="219"/>
      <c r="M10" s="6"/>
    </row>
    <row r="11" spans="2:13" ht="13.8" thickBot="1">
      <c r="B11" s="5"/>
      <c r="C11" s="219"/>
      <c r="D11" s="219" t="s">
        <v>2</v>
      </c>
      <c r="E11" s="124">
        <f t="shared" si="0"/>
        <v>6.31642762520749</v>
      </c>
      <c r="F11" s="124">
        <f t="shared" si="0"/>
        <v>10.350977249263511</v>
      </c>
      <c r="G11" s="124">
        <f t="shared" si="0"/>
        <v>12.519393255111758</v>
      </c>
      <c r="H11" s="124">
        <f t="shared" si="0"/>
        <v>12.584486463279733</v>
      </c>
      <c r="I11" s="124">
        <f>I47+I50</f>
        <v>20.837841027250967</v>
      </c>
      <c r="J11" s="124">
        <f t="shared" si="0"/>
        <v>21.59466507056505</v>
      </c>
      <c r="K11" s="124">
        <f>K9-K10</f>
        <v>84.20379069067843</v>
      </c>
      <c r="L11" s="219"/>
      <c r="M11" s="6"/>
    </row>
    <row r="12" spans="2:13" ht="14.25">
      <c r="B12" s="5"/>
      <c r="C12" s="145"/>
      <c r="D12" s="145"/>
      <c r="E12" s="145"/>
      <c r="F12" s="145"/>
      <c r="G12" s="145"/>
      <c r="H12" s="145"/>
      <c r="I12" s="145"/>
      <c r="J12" s="145"/>
      <c r="K12" s="145"/>
      <c r="L12" s="145"/>
      <c r="M12" s="6"/>
    </row>
    <row r="13" spans="2:13" ht="13.8">
      <c r="B13" s="5"/>
      <c r="C13" s="174" t="s">
        <v>232</v>
      </c>
      <c r="D13" s="225"/>
      <c r="E13" s="306"/>
      <c r="F13" s="306"/>
      <c r="G13" s="306"/>
      <c r="H13" s="306"/>
      <c r="I13" s="306"/>
      <c r="J13" s="306"/>
      <c r="K13" s="306"/>
      <c r="L13" s="225"/>
      <c r="M13" s="6"/>
    </row>
    <row r="14" spans="2:13" ht="79.95" customHeight="1">
      <c r="B14" s="5"/>
      <c r="C14" s="312" t="s">
        <v>425</v>
      </c>
      <c r="D14" s="312"/>
      <c r="E14" s="312"/>
      <c r="F14" s="312"/>
      <c r="G14" s="312"/>
      <c r="H14" s="312"/>
      <c r="I14" s="312"/>
      <c r="J14" s="312"/>
      <c r="K14" s="312"/>
      <c r="L14" s="312"/>
      <c r="M14" s="6"/>
    </row>
    <row r="15" spans="2:13" ht="13.8" thickBot="1">
      <c r="B15" s="9"/>
      <c r="C15" s="10"/>
      <c r="D15" s="10"/>
      <c r="E15" s="10"/>
      <c r="F15" s="10"/>
      <c r="G15" s="10"/>
      <c r="H15" s="10"/>
      <c r="I15" s="10"/>
      <c r="J15" s="10"/>
      <c r="K15" s="10"/>
      <c r="L15" s="10"/>
      <c r="M15" s="11"/>
    </row>
    <row r="16" spans="15:23" ht="14.25">
      <c r="O16" s="123" t="s">
        <v>303</v>
      </c>
      <c r="W16" s="64" t="s">
        <v>305</v>
      </c>
    </row>
    <row r="17" spans="15:23" ht="13.8" thickBot="1">
      <c r="O17" s="123" t="s">
        <v>68</v>
      </c>
      <c r="W17" s="64" t="s">
        <v>68</v>
      </c>
    </row>
    <row r="18" spans="2:13" ht="12.75">
      <c r="B18" s="2"/>
      <c r="C18" s="3"/>
      <c r="D18" s="3"/>
      <c r="E18" s="3"/>
      <c r="F18" s="3"/>
      <c r="G18" s="3"/>
      <c r="H18" s="3"/>
      <c r="I18" s="3"/>
      <c r="J18" s="3"/>
      <c r="K18" s="3"/>
      <c r="L18" s="3"/>
      <c r="M18" s="4"/>
    </row>
    <row r="19" spans="2:13" ht="12.75" customHeight="1">
      <c r="B19" s="5"/>
      <c r="C19" s="131"/>
      <c r="D19" s="165"/>
      <c r="E19" s="304" t="s">
        <v>307</v>
      </c>
      <c r="F19" s="304"/>
      <c r="G19" s="304"/>
      <c r="H19" s="304"/>
      <c r="I19" s="304"/>
      <c r="J19" s="304"/>
      <c r="K19" s="304"/>
      <c r="L19" s="165"/>
      <c r="M19" s="6"/>
    </row>
    <row r="20" spans="2:13" ht="12.75" customHeight="1">
      <c r="B20" s="5"/>
      <c r="C20" s="131"/>
      <c r="D20" s="111"/>
      <c r="E20" s="310" t="s">
        <v>175</v>
      </c>
      <c r="F20" s="310"/>
      <c r="G20" s="310"/>
      <c r="H20" s="310"/>
      <c r="I20" s="310"/>
      <c r="J20" s="310"/>
      <c r="K20" s="310"/>
      <c r="L20" s="111"/>
      <c r="M20" s="6"/>
    </row>
    <row r="21" spans="2:13" ht="39.45" customHeight="1">
      <c r="B21" s="5"/>
      <c r="C21" s="155"/>
      <c r="D21" s="131"/>
      <c r="E21" s="293" t="s">
        <v>370</v>
      </c>
      <c r="F21" s="293"/>
      <c r="G21" s="293"/>
      <c r="H21" s="293"/>
      <c r="I21" s="293"/>
      <c r="J21" s="293"/>
      <c r="K21" s="293"/>
      <c r="L21" s="111"/>
      <c r="M21" s="6"/>
    </row>
    <row r="22" spans="2:13" ht="12.75">
      <c r="B22" s="5"/>
      <c r="C22" s="7"/>
      <c r="D22" s="7"/>
      <c r="E22" s="7"/>
      <c r="F22" s="7"/>
      <c r="G22" s="7"/>
      <c r="H22" s="7"/>
      <c r="I22" s="7"/>
      <c r="J22" s="7"/>
      <c r="K22" s="7"/>
      <c r="L22" s="7"/>
      <c r="M22" s="6"/>
    </row>
    <row r="23" spans="2:13" ht="13.5" thickBot="1">
      <c r="B23" s="5"/>
      <c r="C23" s="8" t="s">
        <v>11</v>
      </c>
      <c r="D23" s="8" t="s">
        <v>53</v>
      </c>
      <c r="E23" s="8">
        <v>2016</v>
      </c>
      <c r="F23" s="8">
        <v>2017</v>
      </c>
      <c r="G23" s="8">
        <v>2018</v>
      </c>
      <c r="H23" s="8">
        <v>2019</v>
      </c>
      <c r="I23" s="8">
        <v>2020</v>
      </c>
      <c r="J23" s="8">
        <v>2021</v>
      </c>
      <c r="K23" s="8" t="s">
        <v>18</v>
      </c>
      <c r="L23" s="7"/>
      <c r="M23" s="6"/>
    </row>
    <row r="24" spans="2:13" ht="13.5" thickBot="1">
      <c r="B24" s="5"/>
      <c r="C24" s="7" t="s">
        <v>244</v>
      </c>
      <c r="D24" s="7" t="s">
        <v>19</v>
      </c>
      <c r="E24" s="124">
        <f>E60+E81</f>
        <v>8.23429528743725</v>
      </c>
      <c r="F24" s="124">
        <f aca="true" t="shared" si="1" ref="F24:K26">F60+F81</f>
        <v>11.521472688996939</v>
      </c>
      <c r="G24" s="124">
        <f t="shared" si="1"/>
        <v>14.077724214296413</v>
      </c>
      <c r="H24" s="124">
        <f t="shared" si="1"/>
        <v>15.56810049700302</v>
      </c>
      <c r="I24" s="124">
        <f t="shared" si="1"/>
        <v>23.230559273458656</v>
      </c>
      <c r="J24" s="124">
        <f t="shared" si="1"/>
        <v>23.928782471005633</v>
      </c>
      <c r="K24" s="124">
        <f t="shared" si="1"/>
        <v>96.56093443219791</v>
      </c>
      <c r="L24" s="7"/>
      <c r="M24" s="6"/>
    </row>
    <row r="25" spans="2:13" ht="13.5" thickBot="1">
      <c r="B25" s="5"/>
      <c r="C25" s="7" t="s">
        <v>244</v>
      </c>
      <c r="D25" s="7" t="s">
        <v>365</v>
      </c>
      <c r="E25" s="124">
        <f>E61+E82</f>
        <v>5.455964829781708</v>
      </c>
      <c r="F25" s="124">
        <f t="shared" si="1"/>
        <v>5.833103209336293</v>
      </c>
      <c r="G25" s="124">
        <f t="shared" si="1"/>
        <v>7.013643671830694</v>
      </c>
      <c r="H25" s="124">
        <f t="shared" si="1"/>
        <v>7.098151808966208</v>
      </c>
      <c r="I25" s="124">
        <f t="shared" si="1"/>
        <v>8.612914337159223</v>
      </c>
      <c r="J25" s="124">
        <f t="shared" si="1"/>
        <v>8.45122340475012</v>
      </c>
      <c r="K25" s="124">
        <f t="shared" si="1"/>
        <v>42.46500126182425</v>
      </c>
      <c r="L25" s="7"/>
      <c r="M25" s="6"/>
    </row>
    <row r="26" spans="2:13" ht="13.5" thickBot="1">
      <c r="B26" s="5"/>
      <c r="C26" s="7" t="s">
        <v>244</v>
      </c>
      <c r="D26" s="7" t="s">
        <v>2</v>
      </c>
      <c r="E26" s="124">
        <f>E62+E83</f>
        <v>2.778330457655545</v>
      </c>
      <c r="F26" s="124">
        <f t="shared" si="1"/>
        <v>5.6883694796606346</v>
      </c>
      <c r="G26" s="124">
        <f t="shared" si="1"/>
        <v>7.064080542465736</v>
      </c>
      <c r="H26" s="124">
        <f t="shared" si="1"/>
        <v>8.469948688036842</v>
      </c>
      <c r="I26" s="124">
        <f t="shared" si="1"/>
        <v>14.617644936299415</v>
      </c>
      <c r="J26" s="124">
        <f t="shared" si="1"/>
        <v>15.477559066255573</v>
      </c>
      <c r="K26" s="124">
        <f t="shared" si="1"/>
        <v>54.095933170373655</v>
      </c>
      <c r="L26" s="7"/>
      <c r="M26" s="6"/>
    </row>
    <row r="27" spans="2:13" ht="13.5" thickBot="1">
      <c r="B27" s="5"/>
      <c r="C27" s="7" t="s">
        <v>245</v>
      </c>
      <c r="D27" s="7" t="s">
        <v>19</v>
      </c>
      <c r="E27" s="124">
        <f aca="true" t="shared" si="2" ref="E27:K27">E63+E84</f>
        <v>1.7111686316760262</v>
      </c>
      <c r="F27" s="124">
        <f t="shared" si="2"/>
        <v>1.8908711661125825</v>
      </c>
      <c r="G27" s="124">
        <f t="shared" si="2"/>
        <v>2.1270669193355896</v>
      </c>
      <c r="H27" s="124">
        <f t="shared" si="2"/>
        <v>1.9668106065550701</v>
      </c>
      <c r="I27" s="124">
        <f t="shared" si="2"/>
        <v>2.5105301524705133</v>
      </c>
      <c r="J27" s="124">
        <f t="shared" si="2"/>
        <v>2.332165211273916</v>
      </c>
      <c r="K27" s="124">
        <f t="shared" si="2"/>
        <v>12.538612687423697</v>
      </c>
      <c r="L27" s="7"/>
      <c r="M27" s="6"/>
    </row>
    <row r="28" spans="2:13" ht="13.5" thickBot="1">
      <c r="B28" s="5"/>
      <c r="C28" s="7" t="s">
        <v>245</v>
      </c>
      <c r="D28" s="203" t="s">
        <v>365</v>
      </c>
      <c r="E28" s="124">
        <f aca="true" t="shared" si="3" ref="E28:K28">E64+E85</f>
        <v>1.23019797090908</v>
      </c>
      <c r="F28" s="124">
        <f t="shared" si="3"/>
        <v>0.8140598620980956</v>
      </c>
      <c r="G28" s="124">
        <f t="shared" si="3"/>
        <v>0.8110870934229701</v>
      </c>
      <c r="H28" s="124">
        <f t="shared" si="3"/>
        <v>0.6629449807218624</v>
      </c>
      <c r="I28" s="124">
        <f t="shared" si="3"/>
        <v>0.5699539681215554</v>
      </c>
      <c r="J28" s="124">
        <f t="shared" si="3"/>
        <v>0.5704673246648662</v>
      </c>
      <c r="K28" s="124">
        <f t="shared" si="3"/>
        <v>4.65871119993843</v>
      </c>
      <c r="L28" s="7"/>
      <c r="M28" s="6"/>
    </row>
    <row r="29" spans="2:13" ht="13.5" thickBot="1">
      <c r="B29" s="5"/>
      <c r="C29" s="7" t="s">
        <v>245</v>
      </c>
      <c r="D29" s="7" t="s">
        <v>2</v>
      </c>
      <c r="E29" s="124">
        <f aca="true" t="shared" si="4" ref="E29:K29">E65+E86</f>
        <v>0.48097066076694595</v>
      </c>
      <c r="F29" s="124">
        <f t="shared" si="4"/>
        <v>1.0768113040144869</v>
      </c>
      <c r="G29" s="124">
        <f t="shared" si="4"/>
        <v>1.315979825912623</v>
      </c>
      <c r="H29" s="124">
        <f t="shared" si="4"/>
        <v>1.3038656258332093</v>
      </c>
      <c r="I29" s="124">
        <f t="shared" si="4"/>
        <v>1.9405761843489526</v>
      </c>
      <c r="J29" s="124">
        <f t="shared" si="4"/>
        <v>1.761697886609048</v>
      </c>
      <c r="K29" s="124">
        <f t="shared" si="4"/>
        <v>7.8799014874852675</v>
      </c>
      <c r="L29" s="7"/>
      <c r="M29" s="6"/>
    </row>
    <row r="30" spans="2:13" ht="13.5" thickBot="1">
      <c r="B30" s="5"/>
      <c r="C30" s="7" t="s">
        <v>246</v>
      </c>
      <c r="D30" s="7" t="s">
        <v>19</v>
      </c>
      <c r="E30" s="124">
        <f aca="true" t="shared" si="5" ref="E30:K30">E66+E87</f>
        <v>4.369620878907469</v>
      </c>
      <c r="F30" s="124">
        <f t="shared" si="5"/>
        <v>4.70845756256458</v>
      </c>
      <c r="G30" s="124">
        <f t="shared" si="5"/>
        <v>4.779942208050149</v>
      </c>
      <c r="H30" s="124">
        <f t="shared" si="5"/>
        <v>4.9714779228184645</v>
      </c>
      <c r="I30" s="124">
        <f t="shared" si="5"/>
        <v>5.7966711689805015</v>
      </c>
      <c r="J30" s="124">
        <f t="shared" si="5"/>
        <v>5.880164220379866</v>
      </c>
      <c r="K30" s="124">
        <f t="shared" si="5"/>
        <v>30.506333961701028</v>
      </c>
      <c r="L30" s="7"/>
      <c r="M30" s="6"/>
    </row>
    <row r="31" spans="2:13" ht="13.5" thickBot="1">
      <c r="B31" s="5"/>
      <c r="C31" s="7" t="s">
        <v>246</v>
      </c>
      <c r="D31" s="203" t="s">
        <v>365</v>
      </c>
      <c r="E31" s="124">
        <f aca="true" t="shared" si="6" ref="E31:K31">E67+E88</f>
        <v>1.3124943721224698</v>
      </c>
      <c r="F31" s="124">
        <f t="shared" si="6"/>
        <v>1.122661096976187</v>
      </c>
      <c r="G31" s="124">
        <f t="shared" si="6"/>
        <v>0.6406093213167622</v>
      </c>
      <c r="H31" s="124">
        <f t="shared" si="6"/>
        <v>2.1608057734087645</v>
      </c>
      <c r="I31" s="124">
        <f t="shared" si="6"/>
        <v>1.5170512623779224</v>
      </c>
      <c r="J31" s="124">
        <f t="shared" si="6"/>
        <v>1.5247561026794372</v>
      </c>
      <c r="K31" s="124">
        <f t="shared" si="6"/>
        <v>8.278377928881545</v>
      </c>
      <c r="L31" s="7"/>
      <c r="M31" s="6"/>
    </row>
    <row r="32" spans="2:13" ht="13.5" thickBot="1">
      <c r="B32" s="5"/>
      <c r="C32" s="7" t="s">
        <v>246</v>
      </c>
      <c r="D32" s="7" t="s">
        <v>2</v>
      </c>
      <c r="E32" s="124">
        <f>E68+E89</f>
        <v>3.0571265067849995</v>
      </c>
      <c r="F32" s="124">
        <f aca="true" t="shared" si="7" ref="F32:K32">F68+F89</f>
        <v>3.5857964655883903</v>
      </c>
      <c r="G32" s="124">
        <f t="shared" si="7"/>
        <v>4.139332886733398</v>
      </c>
      <c r="H32" s="124">
        <f t="shared" si="7"/>
        <v>2.810672149409683</v>
      </c>
      <c r="I32" s="124">
        <f t="shared" si="7"/>
        <v>4.2796199066026</v>
      </c>
      <c r="J32" s="124">
        <f t="shared" si="7"/>
        <v>4.3554081177004305</v>
      </c>
      <c r="K32" s="124">
        <f t="shared" si="7"/>
        <v>22.227956032819485</v>
      </c>
      <c r="L32" s="7"/>
      <c r="M32" s="6"/>
    </row>
    <row r="33" spans="2:13" ht="13.5" thickBot="1">
      <c r="B33" s="9"/>
      <c r="C33" s="10"/>
      <c r="D33" s="10"/>
      <c r="E33" s="214"/>
      <c r="F33" s="214"/>
      <c r="G33" s="214"/>
      <c r="H33" s="214"/>
      <c r="I33" s="214"/>
      <c r="J33" s="214"/>
      <c r="K33" s="214"/>
      <c r="L33" s="10"/>
      <c r="M33" s="11"/>
    </row>
    <row r="34" ht="12.75"/>
    <row r="35" ht="12.75"/>
    <row r="36" ht="12.75"/>
    <row r="37" ht="12.75"/>
    <row r="38" ht="13.8" thickBot="1"/>
    <row r="39" spans="2:23" ht="14.25">
      <c r="B39" s="2"/>
      <c r="C39" s="3"/>
      <c r="D39" s="3"/>
      <c r="E39" s="3"/>
      <c r="F39" s="3"/>
      <c r="G39" s="3"/>
      <c r="H39" s="3"/>
      <c r="I39" s="3"/>
      <c r="J39" s="3"/>
      <c r="K39" s="3"/>
      <c r="L39" s="3"/>
      <c r="M39" s="4"/>
      <c r="O39" s="64" t="s">
        <v>304</v>
      </c>
      <c r="W39" s="64" t="s">
        <v>306</v>
      </c>
    </row>
    <row r="40" spans="2:23" ht="12.75" customHeight="1">
      <c r="B40" s="5"/>
      <c r="C40" s="131"/>
      <c r="D40" s="165"/>
      <c r="E40" s="304" t="s">
        <v>308</v>
      </c>
      <c r="F40" s="304"/>
      <c r="G40" s="304"/>
      <c r="H40" s="304"/>
      <c r="I40" s="304"/>
      <c r="J40" s="304"/>
      <c r="K40" s="304"/>
      <c r="L40" s="165"/>
      <c r="M40" s="6"/>
      <c r="O40" s="64" t="s">
        <v>68</v>
      </c>
      <c r="W40" s="64" t="s">
        <v>68</v>
      </c>
    </row>
    <row r="41" spans="2:23" ht="12.75" customHeight="1">
      <c r="B41" s="5"/>
      <c r="C41" s="131"/>
      <c r="D41" s="111"/>
      <c r="E41" s="310" t="s">
        <v>175</v>
      </c>
      <c r="F41" s="310"/>
      <c r="G41" s="310"/>
      <c r="H41" s="310"/>
      <c r="I41" s="310"/>
      <c r="J41" s="310"/>
      <c r="K41" s="310"/>
      <c r="L41" s="111"/>
      <c r="M41" s="6"/>
      <c r="O41" s="1"/>
      <c r="W41" s="1"/>
    </row>
    <row r="42" spans="2:13" ht="43.95" customHeight="1">
      <c r="B42" s="5"/>
      <c r="C42" s="155"/>
      <c r="D42" s="131"/>
      <c r="E42" s="293" t="s">
        <v>369</v>
      </c>
      <c r="F42" s="293"/>
      <c r="G42" s="293"/>
      <c r="H42" s="293"/>
      <c r="I42" s="293"/>
      <c r="J42" s="293"/>
      <c r="K42" s="293"/>
      <c r="L42" s="111"/>
      <c r="M42" s="6"/>
    </row>
    <row r="43" spans="2:13" ht="12.75">
      <c r="B43" s="5"/>
      <c r="C43" s="7"/>
      <c r="D43" s="7"/>
      <c r="E43" s="7"/>
      <c r="F43" s="7"/>
      <c r="G43" s="7"/>
      <c r="H43" s="7"/>
      <c r="I43" s="7"/>
      <c r="J43" s="7"/>
      <c r="K43" s="7"/>
      <c r="L43" s="7"/>
      <c r="M43" s="6"/>
    </row>
    <row r="44" spans="2:13" ht="13.5" thickBot="1">
      <c r="B44" s="5"/>
      <c r="C44" s="8" t="s">
        <v>57</v>
      </c>
      <c r="D44" s="8" t="s">
        <v>53</v>
      </c>
      <c r="E44" s="8">
        <v>2016</v>
      </c>
      <c r="F44" s="8">
        <v>2017</v>
      </c>
      <c r="G44" s="8">
        <v>2018</v>
      </c>
      <c r="H44" s="8">
        <v>2019</v>
      </c>
      <c r="I44" s="8">
        <v>2020</v>
      </c>
      <c r="J44" s="8">
        <v>2021</v>
      </c>
      <c r="K44" s="8" t="s">
        <v>18</v>
      </c>
      <c r="L44" s="7"/>
      <c r="M44" s="6"/>
    </row>
    <row r="45" spans="2:13" ht="13.5" thickBot="1">
      <c r="B45" s="5"/>
      <c r="C45" s="7" t="s">
        <v>15</v>
      </c>
      <c r="D45" s="7" t="s">
        <v>19</v>
      </c>
      <c r="E45" s="124">
        <f>E60+E63+E66</f>
        <v>13.56512384244245</v>
      </c>
      <c r="F45" s="124">
        <f aca="true" t="shared" si="8" ref="F45:K47">F60+F63+F66</f>
        <v>16.885882063315293</v>
      </c>
      <c r="G45" s="124">
        <f t="shared" si="8"/>
        <v>19.586366585782404</v>
      </c>
      <c r="H45" s="124">
        <f t="shared" si="8"/>
        <v>20.784064872750672</v>
      </c>
      <c r="I45" s="124">
        <f t="shared" si="8"/>
        <v>29.22805506046457</v>
      </c>
      <c r="J45" s="124">
        <f t="shared" si="8"/>
        <v>29.450432012450175</v>
      </c>
      <c r="K45" s="124">
        <f t="shared" si="8"/>
        <v>129.49992443720555</v>
      </c>
      <c r="L45" s="7"/>
      <c r="M45" s="6"/>
    </row>
    <row r="46" spans="2:13" ht="13.5" thickBot="1">
      <c r="B46" s="5"/>
      <c r="C46" s="7" t="s">
        <v>15</v>
      </c>
      <c r="D46" s="203" t="s">
        <v>365</v>
      </c>
      <c r="E46" s="124">
        <f>E61+E64+E67</f>
        <v>7.55125243464313</v>
      </c>
      <c r="F46" s="124">
        <f t="shared" si="8"/>
        <v>7.398465226789174</v>
      </c>
      <c r="G46" s="124">
        <f t="shared" si="8"/>
        <v>8.03144647865414</v>
      </c>
      <c r="H46" s="124">
        <f t="shared" si="8"/>
        <v>9.635465403500543</v>
      </c>
      <c r="I46" s="124">
        <f t="shared" si="8"/>
        <v>10.019590524988315</v>
      </c>
      <c r="J46" s="124">
        <f t="shared" si="8"/>
        <v>10.046818902349944</v>
      </c>
      <c r="K46" s="124">
        <f t="shared" si="8"/>
        <v>52.683038970925246</v>
      </c>
      <c r="L46" s="7"/>
      <c r="M46" s="6"/>
    </row>
    <row r="47" spans="2:13" ht="13.5" thickBot="1">
      <c r="B47" s="5"/>
      <c r="C47" s="7" t="s">
        <v>15</v>
      </c>
      <c r="D47" s="7" t="s">
        <v>2</v>
      </c>
      <c r="E47" s="124">
        <f>E62+E65+E68</f>
        <v>6.013871407799321</v>
      </c>
      <c r="F47" s="124">
        <f t="shared" si="8"/>
        <v>9.487416836526105</v>
      </c>
      <c r="G47" s="124">
        <f t="shared" si="8"/>
        <v>11.554920107128297</v>
      </c>
      <c r="H47" s="124">
        <f t="shared" si="8"/>
        <v>11.14859946925014</v>
      </c>
      <c r="I47" s="124">
        <f t="shared" si="8"/>
        <v>19.208464535476253</v>
      </c>
      <c r="J47" s="124">
        <f t="shared" si="8"/>
        <v>19.403613110100295</v>
      </c>
      <c r="K47" s="124">
        <f t="shared" si="8"/>
        <v>76.81688546628031</v>
      </c>
      <c r="L47" s="7"/>
      <c r="M47" s="6"/>
    </row>
    <row r="48" spans="2:13" ht="13.5" thickBot="1">
      <c r="B48" s="5"/>
      <c r="C48" s="7" t="s">
        <v>16</v>
      </c>
      <c r="D48" s="7" t="s">
        <v>19</v>
      </c>
      <c r="E48" s="124">
        <f>E81+E84+E87</f>
        <v>0.7499609555782958</v>
      </c>
      <c r="F48" s="124">
        <f aca="true" t="shared" si="9" ref="F48:K50">F81+F84+F87</f>
        <v>1.2349193543588086</v>
      </c>
      <c r="G48" s="124">
        <f t="shared" si="9"/>
        <v>1.3983667558997486</v>
      </c>
      <c r="H48" s="124">
        <f t="shared" si="9"/>
        <v>1.7223241536258835</v>
      </c>
      <c r="I48" s="124">
        <f t="shared" si="9"/>
        <v>2.309705534445101</v>
      </c>
      <c r="J48" s="124">
        <f t="shared" si="9"/>
        <v>2.69067989020924</v>
      </c>
      <c r="K48" s="124">
        <f t="shared" si="9"/>
        <v>10.105956644117079</v>
      </c>
      <c r="L48" s="7"/>
      <c r="M48" s="6"/>
    </row>
    <row r="49" spans="2:13" ht="13.5" thickBot="1">
      <c r="B49" s="5"/>
      <c r="C49" s="7" t="s">
        <v>16</v>
      </c>
      <c r="D49" s="203" t="s">
        <v>365</v>
      </c>
      <c r="E49" s="124">
        <f>E82+E85+E88</f>
        <v>0.44740473817012655</v>
      </c>
      <c r="F49" s="124">
        <f t="shared" si="9"/>
        <v>0.37135894162140193</v>
      </c>
      <c r="G49" s="124">
        <f t="shared" si="9"/>
        <v>0.43389360791628695</v>
      </c>
      <c r="H49" s="124">
        <f t="shared" si="9"/>
        <v>0.2864371595962913</v>
      </c>
      <c r="I49" s="124">
        <f t="shared" si="9"/>
        <v>0.6803290426703863</v>
      </c>
      <c r="J49" s="124">
        <f t="shared" si="9"/>
        <v>0.49962792974447956</v>
      </c>
      <c r="K49" s="124">
        <f t="shared" si="9"/>
        <v>2.7190514197189724</v>
      </c>
      <c r="L49" s="7"/>
      <c r="M49" s="6"/>
    </row>
    <row r="50" spans="2:13" ht="13.5" thickBot="1">
      <c r="B50" s="5"/>
      <c r="C50" s="7" t="s">
        <v>16</v>
      </c>
      <c r="D50" s="7" t="s">
        <v>2</v>
      </c>
      <c r="E50" s="124">
        <f>E83+E86+E89</f>
        <v>0.3025562174081693</v>
      </c>
      <c r="F50" s="124">
        <f t="shared" si="9"/>
        <v>0.8635604127374069</v>
      </c>
      <c r="G50" s="124">
        <f t="shared" si="9"/>
        <v>0.9644731479834621</v>
      </c>
      <c r="H50" s="124">
        <f t="shared" si="9"/>
        <v>1.4358869940295933</v>
      </c>
      <c r="I50" s="124">
        <f t="shared" si="9"/>
        <v>1.629376491774714</v>
      </c>
      <c r="J50" s="124">
        <f t="shared" si="9"/>
        <v>2.1910519604647565</v>
      </c>
      <c r="K50" s="124">
        <f t="shared" si="9"/>
        <v>7.386905224398102</v>
      </c>
      <c r="L50" s="7"/>
      <c r="M50" s="6"/>
    </row>
    <row r="51" spans="2:13" ht="13.5" thickBot="1">
      <c r="B51" s="9"/>
      <c r="C51" s="10"/>
      <c r="D51" s="10"/>
      <c r="E51" s="10"/>
      <c r="F51" s="10"/>
      <c r="G51" s="10"/>
      <c r="H51" s="10"/>
      <c r="I51" s="10"/>
      <c r="J51" s="10"/>
      <c r="K51" s="10"/>
      <c r="L51" s="10"/>
      <c r="M51" s="11"/>
    </row>
    <row r="52" ht="12.75"/>
    <row r="53" ht="13.5" thickBot="1"/>
    <row r="54" spans="1:33" s="120" customFormat="1" ht="12.75">
      <c r="A54" s="80"/>
      <c r="B54" s="2"/>
      <c r="C54" s="3"/>
      <c r="D54" s="3"/>
      <c r="E54" s="3"/>
      <c r="F54" s="3"/>
      <c r="G54" s="3"/>
      <c r="H54" s="3"/>
      <c r="I54" s="3"/>
      <c r="J54" s="3"/>
      <c r="K54" s="3"/>
      <c r="L54" s="3"/>
      <c r="M54" s="4"/>
      <c r="N54" s="80"/>
      <c r="O54" s="126"/>
      <c r="P54" s="126"/>
      <c r="Q54" s="126"/>
      <c r="R54" s="126"/>
      <c r="S54" s="126"/>
      <c r="T54" s="126"/>
      <c r="U54" s="126"/>
      <c r="V54" s="126"/>
      <c r="W54" s="126"/>
      <c r="X54" s="126"/>
      <c r="Y54" s="64"/>
      <c r="Z54" s="64"/>
      <c r="AA54" s="64"/>
      <c r="AB54" s="64"/>
      <c r="AC54" s="64"/>
      <c r="AD54" s="64"/>
      <c r="AE54" s="64"/>
      <c r="AF54" s="1"/>
      <c r="AG54" s="1"/>
    </row>
    <row r="55" spans="1:33" s="120" customFormat="1" ht="15" customHeight="1">
      <c r="A55" s="80"/>
      <c r="B55" s="5"/>
      <c r="C55" s="224"/>
      <c r="D55" s="225"/>
      <c r="E55" s="306" t="s">
        <v>229</v>
      </c>
      <c r="F55" s="306"/>
      <c r="G55" s="306"/>
      <c r="H55" s="306"/>
      <c r="I55" s="306"/>
      <c r="J55" s="306"/>
      <c r="K55" s="306"/>
      <c r="L55" s="225"/>
      <c r="M55" s="6"/>
      <c r="N55" s="80"/>
      <c r="O55" s="126"/>
      <c r="P55" s="126"/>
      <c r="Q55" s="126"/>
      <c r="R55" s="126"/>
      <c r="S55" s="126"/>
      <c r="T55" s="126"/>
      <c r="U55" s="126"/>
      <c r="V55" s="126"/>
      <c r="W55" s="126"/>
      <c r="X55" s="126"/>
      <c r="Y55" s="64"/>
      <c r="Z55" s="64"/>
      <c r="AA55" s="64"/>
      <c r="AB55" s="64"/>
      <c r="AC55" s="64"/>
      <c r="AD55" s="64"/>
      <c r="AE55" s="64"/>
      <c r="AF55" s="1"/>
      <c r="AG55" s="1"/>
    </row>
    <row r="56" spans="1:33" s="120" customFormat="1" ht="15" customHeight="1">
      <c r="A56" s="80"/>
      <c r="B56" s="5"/>
      <c r="C56" s="224"/>
      <c r="D56" s="170"/>
      <c r="E56" s="311" t="s">
        <v>175</v>
      </c>
      <c r="F56" s="311"/>
      <c r="G56" s="311"/>
      <c r="H56" s="311"/>
      <c r="I56" s="311"/>
      <c r="J56" s="311"/>
      <c r="K56" s="311"/>
      <c r="L56" s="170"/>
      <c r="M56" s="6"/>
      <c r="N56" s="80"/>
      <c r="O56" s="126"/>
      <c r="P56" s="126"/>
      <c r="Q56" s="126"/>
      <c r="R56" s="126"/>
      <c r="S56" s="126"/>
      <c r="T56" s="126"/>
      <c r="U56" s="126"/>
      <c r="V56" s="126"/>
      <c r="W56" s="126"/>
      <c r="X56" s="126"/>
      <c r="Y56" s="64"/>
      <c r="Z56" s="64"/>
      <c r="AA56" s="64"/>
      <c r="AB56" s="64"/>
      <c r="AC56" s="64"/>
      <c r="AD56" s="64"/>
      <c r="AE56" s="64"/>
      <c r="AF56" s="1"/>
      <c r="AG56" s="1"/>
    </row>
    <row r="57" spans="1:33" s="120" customFormat="1" ht="37.05" customHeight="1">
      <c r="A57" s="80"/>
      <c r="B57" s="5"/>
      <c r="C57" s="257"/>
      <c r="D57" s="224"/>
      <c r="E57" s="301" t="s">
        <v>371</v>
      </c>
      <c r="F57" s="301"/>
      <c r="G57" s="301"/>
      <c r="H57" s="301"/>
      <c r="I57" s="301"/>
      <c r="J57" s="301"/>
      <c r="K57" s="301"/>
      <c r="L57" s="170"/>
      <c r="M57" s="6"/>
      <c r="N57" s="80"/>
      <c r="O57" s="126"/>
      <c r="P57" s="126"/>
      <c r="Q57" s="126"/>
      <c r="R57" s="126"/>
      <c r="S57" s="126"/>
      <c r="T57" s="126"/>
      <c r="U57" s="126"/>
      <c r="V57" s="126"/>
      <c r="W57" s="126"/>
      <c r="X57" s="126"/>
      <c r="Y57" s="64"/>
      <c r="Z57" s="64"/>
      <c r="AA57" s="64"/>
      <c r="AB57" s="64"/>
      <c r="AC57" s="64"/>
      <c r="AD57" s="64"/>
      <c r="AE57" s="64"/>
      <c r="AF57" s="1"/>
      <c r="AG57" s="1"/>
    </row>
    <row r="58" spans="1:33" s="120" customFormat="1" ht="14.25">
      <c r="A58" s="80"/>
      <c r="B58" s="5"/>
      <c r="C58" s="255"/>
      <c r="D58" s="255"/>
      <c r="E58" s="255"/>
      <c r="F58" s="255"/>
      <c r="G58" s="255"/>
      <c r="H58" s="255"/>
      <c r="I58" s="255"/>
      <c r="J58" s="255"/>
      <c r="K58" s="255"/>
      <c r="L58" s="255"/>
      <c r="M58" s="6"/>
      <c r="N58" s="80"/>
      <c r="O58" s="126"/>
      <c r="P58" s="126"/>
      <c r="Q58" s="126"/>
      <c r="R58" s="126"/>
      <c r="S58" s="126"/>
      <c r="T58" s="126"/>
      <c r="U58" s="126"/>
      <c r="V58" s="126"/>
      <c r="W58" s="126"/>
      <c r="X58" s="126"/>
      <c r="Y58" s="64"/>
      <c r="Z58" s="64"/>
      <c r="AA58" s="64"/>
      <c r="AB58" s="64"/>
      <c r="AC58" s="64"/>
      <c r="AD58" s="64"/>
      <c r="AE58" s="64"/>
      <c r="AF58" s="1"/>
      <c r="AG58" s="1"/>
    </row>
    <row r="59" spans="1:33" s="120" customFormat="1" ht="13.8" thickBot="1">
      <c r="A59" s="80"/>
      <c r="B59" s="5"/>
      <c r="C59" s="142" t="s">
        <v>11</v>
      </c>
      <c r="D59" s="142" t="s">
        <v>53</v>
      </c>
      <c r="E59" s="142">
        <v>2016</v>
      </c>
      <c r="F59" s="142">
        <v>2017</v>
      </c>
      <c r="G59" s="142">
        <v>2018</v>
      </c>
      <c r="H59" s="142">
        <v>2019</v>
      </c>
      <c r="I59" s="142">
        <v>2020</v>
      </c>
      <c r="J59" s="142">
        <v>2021</v>
      </c>
      <c r="K59" s="142" t="s">
        <v>18</v>
      </c>
      <c r="L59" s="255"/>
      <c r="M59" s="6"/>
      <c r="N59" s="80"/>
      <c r="O59" s="126"/>
      <c r="P59" s="126"/>
      <c r="Q59" s="126"/>
      <c r="R59" s="126"/>
      <c r="S59" s="126"/>
      <c r="T59" s="126"/>
      <c r="U59" s="126"/>
      <c r="V59" s="126"/>
      <c r="W59" s="126"/>
      <c r="X59" s="126"/>
      <c r="Y59" s="64"/>
      <c r="Z59" s="64"/>
      <c r="AA59" s="64"/>
      <c r="AB59" s="64"/>
      <c r="AC59" s="64"/>
      <c r="AD59" s="64"/>
      <c r="AE59" s="64"/>
      <c r="AF59" s="1"/>
      <c r="AG59" s="1"/>
    </row>
    <row r="60" spans="1:33" s="120" customFormat="1" ht="13.8" thickBot="1">
      <c r="A60" s="80"/>
      <c r="B60" s="5"/>
      <c r="C60" s="255" t="s">
        <v>12</v>
      </c>
      <c r="D60" s="255" t="s">
        <v>19</v>
      </c>
      <c r="E60" s="124">
        <v>7.61701134873111</v>
      </c>
      <c r="F60" s="124">
        <v>10.4619619665611</v>
      </c>
      <c r="G60" s="124">
        <v>12.879047874233086</v>
      </c>
      <c r="H60" s="124">
        <v>14.078666132188646</v>
      </c>
      <c r="I60" s="124">
        <v>21.20850804865653</v>
      </c>
      <c r="J60" s="124">
        <v>21.57920539625681</v>
      </c>
      <c r="K60" s="125">
        <f>SUM(E60:J60)</f>
        <v>87.82440076662728</v>
      </c>
      <c r="L60" s="255"/>
      <c r="M60" s="6"/>
      <c r="N60" s="80"/>
      <c r="O60" s="126"/>
      <c r="P60" s="126"/>
      <c r="Q60" s="126"/>
      <c r="R60" s="126"/>
      <c r="S60" s="126"/>
      <c r="T60" s="126"/>
      <c r="U60" s="126"/>
      <c r="V60" s="126"/>
      <c r="W60" s="126"/>
      <c r="X60" s="126"/>
      <c r="Y60" s="64"/>
      <c r="Z60" s="64"/>
      <c r="AA60" s="64"/>
      <c r="AB60" s="64"/>
      <c r="AC60" s="64"/>
      <c r="AD60" s="64"/>
      <c r="AE60" s="64"/>
      <c r="AF60" s="1"/>
      <c r="AG60" s="1"/>
    </row>
    <row r="61" spans="1:33" s="120" customFormat="1" ht="13.8" thickBot="1">
      <c r="A61" s="80"/>
      <c r="B61" s="5"/>
      <c r="C61" s="255" t="s">
        <v>12</v>
      </c>
      <c r="D61" s="255" t="s">
        <v>417</v>
      </c>
      <c r="E61" s="124">
        <v>5.051673895216822</v>
      </c>
      <c r="F61" s="124">
        <v>5.493966161796959</v>
      </c>
      <c r="G61" s="124">
        <v>6.626758042962643</v>
      </c>
      <c r="H61" s="124">
        <v>6.8525920651172045</v>
      </c>
      <c r="I61" s="124">
        <v>7.982727968412539</v>
      </c>
      <c r="J61" s="124">
        <v>8.010757041595857</v>
      </c>
      <c r="K61" s="124">
        <f>SUM(E61:J61)</f>
        <v>40.018475175102026</v>
      </c>
      <c r="L61" s="255"/>
      <c r="M61" s="6"/>
      <c r="N61" s="80"/>
      <c r="O61" s="126"/>
      <c r="P61" s="126"/>
      <c r="Q61" s="126"/>
      <c r="R61" s="126"/>
      <c r="S61" s="126"/>
      <c r="T61" s="126"/>
      <c r="U61" s="126"/>
      <c r="V61" s="126"/>
      <c r="W61" s="126"/>
      <c r="X61" s="126"/>
      <c r="Y61" s="64"/>
      <c r="Z61" s="64"/>
      <c r="AA61" s="64"/>
      <c r="AB61" s="64"/>
      <c r="AC61" s="64"/>
      <c r="AD61" s="64"/>
      <c r="AE61" s="64"/>
      <c r="AF61" s="1"/>
      <c r="AG61" s="1"/>
    </row>
    <row r="62" spans="1:33" s="120" customFormat="1" ht="13.8" thickBot="1">
      <c r="A62" s="80"/>
      <c r="B62" s="5"/>
      <c r="C62" s="255" t="s">
        <v>12</v>
      </c>
      <c r="D62" s="255" t="s">
        <v>2</v>
      </c>
      <c r="E62" s="124">
        <v>2.5653374535142905</v>
      </c>
      <c r="F62" s="124">
        <v>4.96799580476413</v>
      </c>
      <c r="G62" s="124">
        <v>6.252289831270459</v>
      </c>
      <c r="H62" s="124">
        <v>7.226074067071471</v>
      </c>
      <c r="I62" s="124">
        <v>13.225780080243974</v>
      </c>
      <c r="J62" s="124">
        <v>13.568448354661015</v>
      </c>
      <c r="K62" s="124">
        <f aca="true" t="shared" si="10" ref="K62">K60-K61</f>
        <v>47.80592559152525</v>
      </c>
      <c r="L62" s="255"/>
      <c r="M62" s="6"/>
      <c r="N62" s="80"/>
      <c r="O62" s="126"/>
      <c r="P62" s="126"/>
      <c r="Q62" s="126"/>
      <c r="R62" s="126"/>
      <c r="S62" s="126"/>
      <c r="T62" s="126"/>
      <c r="U62" s="126"/>
      <c r="V62" s="126"/>
      <c r="W62" s="126"/>
      <c r="X62" s="126"/>
      <c r="Y62" s="64"/>
      <c r="Z62" s="64"/>
      <c r="AA62" s="64"/>
      <c r="AB62" s="64"/>
      <c r="AC62" s="64"/>
      <c r="AD62" s="64"/>
      <c r="AE62" s="64"/>
      <c r="AF62" s="1"/>
      <c r="AG62" s="1"/>
    </row>
    <row r="63" spans="1:33" s="120" customFormat="1" ht="13.8" thickBot="1">
      <c r="A63" s="80"/>
      <c r="B63" s="5"/>
      <c r="C63" s="255" t="s">
        <v>13</v>
      </c>
      <c r="D63" s="255" t="s">
        <v>19</v>
      </c>
      <c r="E63" s="124">
        <v>1.6733714977505627</v>
      </c>
      <c r="F63" s="124">
        <v>1.8452111174311177</v>
      </c>
      <c r="G63" s="124">
        <v>2.0745108707076936</v>
      </c>
      <c r="H63" s="124">
        <v>1.9065089159642699</v>
      </c>
      <c r="I63" s="124">
        <v>2.44387608432253</v>
      </c>
      <c r="J63" s="124">
        <v>2.24608299056295</v>
      </c>
      <c r="K63" s="125">
        <f aca="true" t="shared" si="11" ref="K63">SUM(E63:J63)</f>
        <v>12.189561476739122</v>
      </c>
      <c r="L63" s="255"/>
      <c r="M63" s="6"/>
      <c r="N63" s="80"/>
      <c r="O63" s="126"/>
      <c r="P63" s="126"/>
      <c r="Q63" s="126"/>
      <c r="R63" s="126"/>
      <c r="S63" s="126"/>
      <c r="T63" s="126"/>
      <c r="U63" s="126"/>
      <c r="V63" s="126"/>
      <c r="W63" s="126"/>
      <c r="X63" s="126"/>
      <c r="Y63" s="64"/>
      <c r="Z63" s="64"/>
      <c r="AA63" s="64"/>
      <c r="AB63" s="64"/>
      <c r="AC63" s="64"/>
      <c r="AD63" s="64"/>
      <c r="AE63" s="64"/>
      <c r="AF63" s="1"/>
      <c r="AG63" s="1"/>
    </row>
    <row r="64" spans="1:33" s="120" customFormat="1" ht="13.8" thickBot="1">
      <c r="A64" s="80"/>
      <c r="B64" s="5"/>
      <c r="C64" s="255" t="s">
        <v>13</v>
      </c>
      <c r="D64" s="255" t="s">
        <v>417</v>
      </c>
      <c r="E64" s="124">
        <v>1.1937172262119502</v>
      </c>
      <c r="F64" s="124">
        <v>0.7871406909239276</v>
      </c>
      <c r="G64" s="124">
        <v>0.7811280836766968</v>
      </c>
      <c r="H64" s="124">
        <v>0.6329949705960554</v>
      </c>
      <c r="I64" s="124">
        <v>0.538866786561939</v>
      </c>
      <c r="J64" s="124">
        <v>0.5375305307974846</v>
      </c>
      <c r="K64" s="124">
        <f>SUM(E64:J64)</f>
        <v>4.4713782887680535</v>
      </c>
      <c r="L64" s="255"/>
      <c r="M64" s="6"/>
      <c r="N64" s="80"/>
      <c r="O64" s="126"/>
      <c r="P64" s="126"/>
      <c r="Q64" s="126"/>
      <c r="R64" s="126"/>
      <c r="S64" s="126"/>
      <c r="T64" s="126"/>
      <c r="U64" s="126"/>
      <c r="V64" s="126"/>
      <c r="W64" s="126"/>
      <c r="X64" s="126"/>
      <c r="Y64" s="64"/>
      <c r="Z64" s="64"/>
      <c r="AA64" s="64"/>
      <c r="AB64" s="64"/>
      <c r="AC64" s="64"/>
      <c r="AD64" s="64"/>
      <c r="AE64" s="64"/>
      <c r="AF64" s="1"/>
      <c r="AG64" s="1"/>
    </row>
    <row r="65" spans="1:33" s="120" customFormat="1" ht="13.8" thickBot="1">
      <c r="A65" s="80"/>
      <c r="B65" s="5"/>
      <c r="C65" s="255" t="s">
        <v>13</v>
      </c>
      <c r="D65" s="255" t="s">
        <v>2</v>
      </c>
      <c r="E65" s="124">
        <v>0.47965427153861234</v>
      </c>
      <c r="F65" s="124">
        <v>1.0580704265071899</v>
      </c>
      <c r="G65" s="124">
        <v>1.2933827870310002</v>
      </c>
      <c r="H65" s="124">
        <v>1.2735139453682158</v>
      </c>
      <c r="I65" s="124">
        <v>1.9050092977605857</v>
      </c>
      <c r="J65" s="124">
        <v>1.7085524597654633</v>
      </c>
      <c r="K65" s="124">
        <f>K63-K64</f>
        <v>7.718183187971069</v>
      </c>
      <c r="L65" s="255"/>
      <c r="M65" s="6"/>
      <c r="N65" s="80"/>
      <c r="O65" s="126"/>
      <c r="P65" s="126"/>
      <c r="Q65" s="126"/>
      <c r="R65" s="126"/>
      <c r="S65" s="126"/>
      <c r="T65" s="126"/>
      <c r="U65" s="126"/>
      <c r="V65" s="126"/>
      <c r="W65" s="126"/>
      <c r="X65" s="126"/>
      <c r="Y65" s="64"/>
      <c r="Z65" s="64"/>
      <c r="AA65" s="64"/>
      <c r="AB65" s="64"/>
      <c r="AC65" s="64"/>
      <c r="AD65" s="64"/>
      <c r="AE65" s="64"/>
      <c r="AF65" s="1"/>
      <c r="AG65" s="1"/>
    </row>
    <row r="66" spans="1:33" s="120" customFormat="1" ht="13.8" thickBot="1">
      <c r="A66" s="80"/>
      <c r="B66" s="5"/>
      <c r="C66" s="255" t="s">
        <v>14</v>
      </c>
      <c r="D66" s="255" t="s">
        <v>19</v>
      </c>
      <c r="E66" s="124">
        <v>4.2747409959607765</v>
      </c>
      <c r="F66" s="124">
        <v>4.578708979323074</v>
      </c>
      <c r="G66" s="124">
        <v>4.6328078408416244</v>
      </c>
      <c r="H66" s="124">
        <v>4.798889824597755</v>
      </c>
      <c r="I66" s="124">
        <v>5.575670927485511</v>
      </c>
      <c r="J66" s="124">
        <v>5.6251436256304155</v>
      </c>
      <c r="K66" s="125">
        <f aca="true" t="shared" si="12" ref="K66">SUM(E66:J66)</f>
        <v>29.485962193839157</v>
      </c>
      <c r="L66" s="255"/>
      <c r="M66" s="6"/>
      <c r="N66" s="80"/>
      <c r="O66" s="126"/>
      <c r="P66" s="126"/>
      <c r="Q66" s="126"/>
      <c r="R66" s="126"/>
      <c r="S66" s="126"/>
      <c r="T66" s="126"/>
      <c r="U66" s="126"/>
      <c r="V66" s="126"/>
      <c r="W66" s="126"/>
      <c r="X66" s="126"/>
      <c r="Y66" s="64"/>
      <c r="Z66" s="64"/>
      <c r="AA66" s="64"/>
      <c r="AB66" s="64"/>
      <c r="AC66" s="64"/>
      <c r="AD66" s="64"/>
      <c r="AE66" s="64"/>
      <c r="AF66" s="1"/>
      <c r="AG66" s="1"/>
    </row>
    <row r="67" spans="1:33" s="120" customFormat="1" ht="13.8" thickBot="1">
      <c r="A67" s="80"/>
      <c r="B67" s="5"/>
      <c r="C67" s="255" t="s">
        <v>14</v>
      </c>
      <c r="D67" s="255" t="s">
        <v>417</v>
      </c>
      <c r="E67" s="124">
        <v>1.305861313214359</v>
      </c>
      <c r="F67" s="124">
        <v>1.1173583740682864</v>
      </c>
      <c r="G67" s="124">
        <v>0.6235603520148</v>
      </c>
      <c r="H67" s="124">
        <v>2.149878367787284</v>
      </c>
      <c r="I67" s="124">
        <v>1.497995770013837</v>
      </c>
      <c r="J67" s="124">
        <v>1.4985313299566017</v>
      </c>
      <c r="K67" s="124">
        <f>SUM(E67:J67)</f>
        <v>8.19318550705517</v>
      </c>
      <c r="L67" s="255"/>
      <c r="M67" s="6"/>
      <c r="N67" s="80"/>
      <c r="O67" s="126"/>
      <c r="P67" s="126"/>
      <c r="Q67" s="126"/>
      <c r="R67" s="126"/>
      <c r="S67" s="126"/>
      <c r="T67" s="126"/>
      <c r="U67" s="126"/>
      <c r="V67" s="126"/>
      <c r="W67" s="126"/>
      <c r="X67" s="126"/>
      <c r="Y67" s="64"/>
      <c r="Z67" s="64"/>
      <c r="AA67" s="64"/>
      <c r="AB67" s="64"/>
      <c r="AC67" s="64"/>
      <c r="AD67" s="64"/>
      <c r="AE67" s="64"/>
      <c r="AF67" s="1"/>
      <c r="AG67" s="1"/>
    </row>
    <row r="68" spans="1:33" s="120" customFormat="1" ht="13.8" thickBot="1">
      <c r="A68" s="80"/>
      <c r="B68" s="5"/>
      <c r="C68" s="255" t="s">
        <v>14</v>
      </c>
      <c r="D68" s="255" t="s">
        <v>2</v>
      </c>
      <c r="E68" s="124">
        <v>2.968879682746418</v>
      </c>
      <c r="F68" s="124">
        <v>3.4613506052547853</v>
      </c>
      <c r="G68" s="124">
        <v>4.009247488826836</v>
      </c>
      <c r="H68" s="124">
        <v>2.6490114568104546</v>
      </c>
      <c r="I68" s="124">
        <v>4.077675157471695</v>
      </c>
      <c r="J68" s="124">
        <v>4.126612295673816</v>
      </c>
      <c r="K68" s="124">
        <f aca="true" t="shared" si="13" ref="K68">K66-K67</f>
        <v>21.292776686783988</v>
      </c>
      <c r="L68" s="255"/>
      <c r="M68" s="6"/>
      <c r="N68" s="80"/>
      <c r="O68" s="126"/>
      <c r="P68" s="126"/>
      <c r="Q68" s="126"/>
      <c r="R68" s="126"/>
      <c r="S68" s="126"/>
      <c r="T68" s="126"/>
      <c r="U68" s="126"/>
      <c r="V68" s="126"/>
      <c r="W68" s="126"/>
      <c r="X68" s="126"/>
      <c r="Y68" s="64"/>
      <c r="Z68" s="64"/>
      <c r="AA68" s="64"/>
      <c r="AB68" s="64"/>
      <c r="AC68" s="64"/>
      <c r="AD68" s="64"/>
      <c r="AE68" s="64"/>
      <c r="AF68" s="1"/>
      <c r="AG68" s="1"/>
    </row>
    <row r="69" spans="1:33" s="120" customFormat="1" ht="14.25">
      <c r="A69" s="80"/>
      <c r="B69" s="5"/>
      <c r="C69" s="145"/>
      <c r="D69" s="145"/>
      <c r="E69" s="145"/>
      <c r="F69" s="145"/>
      <c r="G69" s="145"/>
      <c r="H69" s="145"/>
      <c r="I69" s="145"/>
      <c r="J69" s="145"/>
      <c r="K69" s="145"/>
      <c r="L69" s="145"/>
      <c r="M69" s="6"/>
      <c r="N69" s="80"/>
      <c r="O69" s="126"/>
      <c r="P69" s="126"/>
      <c r="Q69" s="126"/>
      <c r="R69" s="126"/>
      <c r="S69" s="126"/>
      <c r="T69" s="126"/>
      <c r="U69" s="126"/>
      <c r="V69" s="126"/>
      <c r="W69" s="126"/>
      <c r="X69" s="126"/>
      <c r="Y69" s="64"/>
      <c r="Z69" s="64"/>
      <c r="AA69" s="64"/>
      <c r="AB69" s="64"/>
      <c r="AC69" s="64"/>
      <c r="AD69" s="64"/>
      <c r="AE69" s="64"/>
      <c r="AF69" s="1"/>
      <c r="AG69" s="1"/>
    </row>
    <row r="70" spans="2:13" ht="13.8">
      <c r="B70" s="5"/>
      <c r="C70" s="226" t="s">
        <v>232</v>
      </c>
      <c r="D70" s="225"/>
      <c r="E70" s="306"/>
      <c r="F70" s="306"/>
      <c r="G70" s="306"/>
      <c r="H70" s="306"/>
      <c r="I70" s="306"/>
      <c r="J70" s="306"/>
      <c r="K70" s="306"/>
      <c r="L70" s="225"/>
      <c r="M70" s="6"/>
    </row>
    <row r="71" spans="2:13" ht="78.45" customHeight="1">
      <c r="B71" s="5"/>
      <c r="C71" s="309" t="s">
        <v>425</v>
      </c>
      <c r="D71" s="309"/>
      <c r="E71" s="309"/>
      <c r="F71" s="309"/>
      <c r="G71" s="309"/>
      <c r="H71" s="309"/>
      <c r="I71" s="309"/>
      <c r="J71" s="309"/>
      <c r="K71" s="309"/>
      <c r="L71" s="309"/>
      <c r="M71" s="6"/>
    </row>
    <row r="72" spans="1:33" s="120" customFormat="1" ht="13.8" thickBot="1">
      <c r="A72" s="80"/>
      <c r="B72" s="9"/>
      <c r="C72" s="10"/>
      <c r="D72" s="10"/>
      <c r="E72" s="10"/>
      <c r="F72" s="10"/>
      <c r="G72" s="10"/>
      <c r="H72" s="10"/>
      <c r="I72" s="10"/>
      <c r="J72" s="10"/>
      <c r="K72" s="10"/>
      <c r="L72" s="10"/>
      <c r="M72" s="11"/>
      <c r="N72" s="80"/>
      <c r="O72" s="126"/>
      <c r="P72" s="126"/>
      <c r="Q72" s="126"/>
      <c r="R72" s="126"/>
      <c r="S72" s="126"/>
      <c r="T72" s="126"/>
      <c r="U72" s="126"/>
      <c r="V72" s="126"/>
      <c r="W72" s="126"/>
      <c r="X72" s="126"/>
      <c r="Y72" s="64"/>
      <c r="Z72" s="64"/>
      <c r="AA72" s="64"/>
      <c r="AB72" s="64"/>
      <c r="AC72" s="64"/>
      <c r="AD72" s="64"/>
      <c r="AE72" s="64"/>
      <c r="AF72" s="1"/>
      <c r="AG72" s="1"/>
    </row>
    <row r="74" ht="13.8" thickBot="1"/>
    <row r="75" spans="2:13" ht="14.25">
      <c r="B75" s="2"/>
      <c r="C75" s="3"/>
      <c r="D75" s="3"/>
      <c r="E75" s="3"/>
      <c r="F75" s="3"/>
      <c r="G75" s="3"/>
      <c r="H75" s="3"/>
      <c r="I75" s="3"/>
      <c r="J75" s="3"/>
      <c r="K75" s="3"/>
      <c r="L75" s="3"/>
      <c r="M75" s="4"/>
    </row>
    <row r="76" spans="2:13" ht="13.8">
      <c r="B76" s="5"/>
      <c r="C76" s="224"/>
      <c r="D76" s="225"/>
      <c r="E76" s="306" t="s">
        <v>228</v>
      </c>
      <c r="F76" s="306"/>
      <c r="G76" s="306"/>
      <c r="H76" s="306"/>
      <c r="I76" s="306"/>
      <c r="J76" s="306"/>
      <c r="K76" s="306"/>
      <c r="L76" s="225"/>
      <c r="M76" s="6"/>
    </row>
    <row r="77" spans="2:13" ht="14.25">
      <c r="B77" s="5"/>
      <c r="C77" s="224"/>
      <c r="D77" s="170"/>
      <c r="E77" s="311" t="s">
        <v>175</v>
      </c>
      <c r="F77" s="311"/>
      <c r="G77" s="311"/>
      <c r="H77" s="311"/>
      <c r="I77" s="311"/>
      <c r="J77" s="311"/>
      <c r="K77" s="311"/>
      <c r="L77" s="170"/>
      <c r="M77" s="6"/>
    </row>
    <row r="78" spans="2:13" ht="14.25">
      <c r="B78" s="5"/>
      <c r="C78" s="257"/>
      <c r="D78" s="224"/>
      <c r="E78" s="301" t="s">
        <v>372</v>
      </c>
      <c r="F78" s="301"/>
      <c r="G78" s="301"/>
      <c r="H78" s="301"/>
      <c r="I78" s="301"/>
      <c r="J78" s="301"/>
      <c r="K78" s="301"/>
      <c r="L78" s="170"/>
      <c r="M78" s="6"/>
    </row>
    <row r="79" spans="2:13" ht="14.25">
      <c r="B79" s="5"/>
      <c r="C79" s="255"/>
      <c r="D79" s="255"/>
      <c r="E79" s="255"/>
      <c r="F79" s="255"/>
      <c r="G79" s="255"/>
      <c r="H79" s="255"/>
      <c r="I79" s="255"/>
      <c r="J79" s="255"/>
      <c r="K79" s="255"/>
      <c r="L79" s="255"/>
      <c r="M79" s="6"/>
    </row>
    <row r="80" spans="2:13" ht="13.8" thickBot="1">
      <c r="B80" s="5"/>
      <c r="C80" s="142" t="s">
        <v>11</v>
      </c>
      <c r="D80" s="142" t="s">
        <v>53</v>
      </c>
      <c r="E80" s="142">
        <v>2016</v>
      </c>
      <c r="F80" s="142">
        <v>2017</v>
      </c>
      <c r="G80" s="142">
        <v>2018</v>
      </c>
      <c r="H80" s="142">
        <v>2019</v>
      </c>
      <c r="I80" s="142">
        <v>2020</v>
      </c>
      <c r="J80" s="142">
        <v>2021</v>
      </c>
      <c r="K80" s="142" t="s">
        <v>18</v>
      </c>
      <c r="L80" s="257"/>
      <c r="M80" s="6"/>
    </row>
    <row r="81" spans="2:13" ht="13.8" thickBot="1">
      <c r="B81" s="5"/>
      <c r="C81" s="255" t="s">
        <v>12</v>
      </c>
      <c r="D81" s="255" t="s">
        <v>19</v>
      </c>
      <c r="E81" s="132">
        <v>0.6172839387061402</v>
      </c>
      <c r="F81" s="132">
        <v>1.059510722435838</v>
      </c>
      <c r="G81" s="132">
        <v>1.1986763400633282</v>
      </c>
      <c r="H81" s="132">
        <v>1.4894343648143744</v>
      </c>
      <c r="I81" s="132">
        <v>2.022051224802127</v>
      </c>
      <c r="J81" s="132">
        <v>2.3495770747488236</v>
      </c>
      <c r="K81" s="133">
        <f>SUM(E81:J81)</f>
        <v>8.736533665570631</v>
      </c>
      <c r="L81" s="257"/>
      <c r="M81" s="6"/>
    </row>
    <row r="82" spans="2:13" ht="13.8" thickBot="1">
      <c r="B82" s="5"/>
      <c r="C82" s="255" t="s">
        <v>12</v>
      </c>
      <c r="D82" s="255" t="s">
        <v>417</v>
      </c>
      <c r="E82" s="132">
        <v>0.404290934564886</v>
      </c>
      <c r="F82" s="132">
        <v>0.3391370475393333</v>
      </c>
      <c r="G82" s="132">
        <v>0.3868856288680515</v>
      </c>
      <c r="H82" s="132">
        <v>0.2455597438490038</v>
      </c>
      <c r="I82" s="132">
        <v>0.6301863687466844</v>
      </c>
      <c r="J82" s="132">
        <v>0.44046636315426235</v>
      </c>
      <c r="K82" s="133">
        <f aca="true" t="shared" si="14" ref="K82:K89">SUM(E82:J82)</f>
        <v>2.4465260867222214</v>
      </c>
      <c r="L82" s="257"/>
      <c r="M82" s="6"/>
    </row>
    <row r="83" spans="2:13" ht="13.8" thickBot="1">
      <c r="B83" s="5"/>
      <c r="C83" s="255" t="s">
        <v>12</v>
      </c>
      <c r="D83" s="255" t="s">
        <v>2</v>
      </c>
      <c r="E83" s="132">
        <v>0.21299300414125422</v>
      </c>
      <c r="F83" s="132">
        <v>0.7203736748965047</v>
      </c>
      <c r="G83" s="132">
        <v>0.8117907111952773</v>
      </c>
      <c r="H83" s="132">
        <v>1.2438746209653713</v>
      </c>
      <c r="I83" s="132">
        <v>1.3918648560554419</v>
      </c>
      <c r="J83" s="132">
        <v>1.9091107115945571</v>
      </c>
      <c r="K83" s="133">
        <f t="shared" si="14"/>
        <v>6.290007578848407</v>
      </c>
      <c r="L83" s="257"/>
      <c r="M83" s="6"/>
    </row>
    <row r="84" spans="2:13" ht="13.8" thickBot="1">
      <c r="B84" s="5"/>
      <c r="C84" s="255" t="s">
        <v>13</v>
      </c>
      <c r="D84" s="255" t="s">
        <v>19</v>
      </c>
      <c r="E84" s="132">
        <v>0.03779713392546347</v>
      </c>
      <c r="F84" s="132">
        <v>0.04566004868146498</v>
      </c>
      <c r="G84" s="132">
        <v>0.05255604862789618</v>
      </c>
      <c r="H84" s="132">
        <v>0.06030169059080036</v>
      </c>
      <c r="I84" s="132">
        <v>0.06665406814798329</v>
      </c>
      <c r="J84" s="132">
        <v>0.08608222071096618</v>
      </c>
      <c r="K84" s="133">
        <f t="shared" si="14"/>
        <v>0.34905121068457445</v>
      </c>
      <c r="L84" s="257"/>
      <c r="M84" s="6"/>
    </row>
    <row r="85" spans="2:13" ht="13.8" thickBot="1">
      <c r="B85" s="5"/>
      <c r="C85" s="255" t="s">
        <v>13</v>
      </c>
      <c r="D85" s="255" t="s">
        <v>417</v>
      </c>
      <c r="E85" s="132">
        <v>0.036480744697129856</v>
      </c>
      <c r="F85" s="132">
        <v>0.02691917117416798</v>
      </c>
      <c r="G85" s="132">
        <v>0.029959009746273253</v>
      </c>
      <c r="H85" s="132">
        <v>0.029950010125806992</v>
      </c>
      <c r="I85" s="132">
        <v>0.03108718155961639</v>
      </c>
      <c r="J85" s="132">
        <v>0.032936793867381596</v>
      </c>
      <c r="K85" s="133">
        <f t="shared" si="14"/>
        <v>0.18733291117037607</v>
      </c>
      <c r="L85" s="257"/>
      <c r="M85" s="6"/>
    </row>
    <row r="86" spans="2:13" ht="13.8" thickBot="1">
      <c r="B86" s="5"/>
      <c r="C86" s="255" t="s">
        <v>13</v>
      </c>
      <c r="D86" s="255" t="s">
        <v>2</v>
      </c>
      <c r="E86" s="132">
        <v>0.0013163892283336149</v>
      </c>
      <c r="F86" s="132">
        <v>0.01874087750729702</v>
      </c>
      <c r="G86" s="132">
        <v>0.02259703888162288</v>
      </c>
      <c r="H86" s="132">
        <v>0.030351680464993466</v>
      </c>
      <c r="I86" s="132">
        <v>0.035566886588366875</v>
      </c>
      <c r="J86" s="132">
        <v>0.05314542684358463</v>
      </c>
      <c r="K86" s="133">
        <f t="shared" si="14"/>
        <v>0.16171829951419847</v>
      </c>
      <c r="L86" s="257"/>
      <c r="M86" s="6"/>
    </row>
    <row r="87" spans="2:13" ht="13.8" thickBot="1">
      <c r="B87" s="5"/>
      <c r="C87" s="255" t="s">
        <v>14</v>
      </c>
      <c r="D87" s="255" t="s">
        <v>19</v>
      </c>
      <c r="E87" s="132">
        <v>0.09487988294669218</v>
      </c>
      <c r="F87" s="132">
        <v>0.12974858324150573</v>
      </c>
      <c r="G87" s="132">
        <v>0.14713436720852405</v>
      </c>
      <c r="H87" s="132">
        <v>0.17258809822070895</v>
      </c>
      <c r="I87" s="132">
        <v>0.2210002414949906</v>
      </c>
      <c r="J87" s="132">
        <v>0.25502059474945027</v>
      </c>
      <c r="K87" s="133">
        <f t="shared" si="14"/>
        <v>1.0203717678618718</v>
      </c>
      <c r="L87" s="257"/>
      <c r="M87" s="6"/>
    </row>
    <row r="88" spans="2:13" ht="13.8" thickBot="1">
      <c r="B88" s="5"/>
      <c r="C88" s="255" t="s">
        <v>14</v>
      </c>
      <c r="D88" s="255" t="s">
        <v>417</v>
      </c>
      <c r="E88" s="132">
        <v>0.006633058908110663</v>
      </c>
      <c r="F88" s="132">
        <v>0.005302722907900616</v>
      </c>
      <c r="G88" s="132">
        <v>0.017048969301962227</v>
      </c>
      <c r="H88" s="132">
        <v>0.010927405621480462</v>
      </c>
      <c r="I88" s="132">
        <v>0.019055492364085384</v>
      </c>
      <c r="J88" s="132">
        <v>0.02622477272283563</v>
      </c>
      <c r="K88" s="133">
        <f t="shared" si="14"/>
        <v>0.08519242182637499</v>
      </c>
      <c r="L88" s="257"/>
      <c r="M88" s="6"/>
    </row>
    <row r="89" spans="2:13" ht="13.8" thickBot="1">
      <c r="B89" s="5"/>
      <c r="C89" s="255" t="s">
        <v>14</v>
      </c>
      <c r="D89" s="255" t="s">
        <v>2</v>
      </c>
      <c r="E89" s="132">
        <v>0.08824682403858147</v>
      </c>
      <c r="F89" s="132">
        <v>0.12444586033360512</v>
      </c>
      <c r="G89" s="132">
        <v>0.13008539790656176</v>
      </c>
      <c r="H89" s="132">
        <v>0.16166069259922863</v>
      </c>
      <c r="I89" s="132">
        <v>0.2019447491309052</v>
      </c>
      <c r="J89" s="132">
        <v>0.22879582202661483</v>
      </c>
      <c r="K89" s="133">
        <f t="shared" si="14"/>
        <v>0.935179346035497</v>
      </c>
      <c r="L89" s="257"/>
      <c r="M89" s="6"/>
    </row>
    <row r="90" spans="2:13" ht="14.25">
      <c r="B90" s="5"/>
      <c r="C90" s="145"/>
      <c r="D90" s="145"/>
      <c r="E90" s="145"/>
      <c r="F90" s="145"/>
      <c r="G90" s="145"/>
      <c r="H90" s="145"/>
      <c r="I90" s="145"/>
      <c r="J90" s="145"/>
      <c r="K90" s="145"/>
      <c r="L90" s="145"/>
      <c r="M90" s="6"/>
    </row>
    <row r="91" spans="2:13" ht="13.8">
      <c r="B91" s="5"/>
      <c r="C91" s="226" t="s">
        <v>232</v>
      </c>
      <c r="D91" s="225"/>
      <c r="E91" s="306"/>
      <c r="F91" s="306"/>
      <c r="G91" s="306"/>
      <c r="H91" s="306"/>
      <c r="I91" s="306"/>
      <c r="J91" s="306"/>
      <c r="K91" s="306"/>
      <c r="L91" s="225"/>
      <c r="M91" s="6"/>
    </row>
    <row r="92" spans="2:13" ht="84" customHeight="1">
      <c r="B92" s="5"/>
      <c r="C92" s="309" t="s">
        <v>425</v>
      </c>
      <c r="D92" s="309"/>
      <c r="E92" s="309"/>
      <c r="F92" s="309"/>
      <c r="G92" s="309"/>
      <c r="H92" s="309"/>
      <c r="I92" s="309"/>
      <c r="J92" s="309"/>
      <c r="K92" s="309"/>
      <c r="L92" s="309"/>
      <c r="M92" s="6"/>
    </row>
    <row r="93" spans="2:13" ht="13.8" thickBot="1">
      <c r="B93" s="9"/>
      <c r="C93" s="10"/>
      <c r="D93" s="10"/>
      <c r="E93" s="10"/>
      <c r="F93" s="10"/>
      <c r="G93" s="10"/>
      <c r="H93" s="10"/>
      <c r="I93" s="10"/>
      <c r="J93" s="10"/>
      <c r="K93" s="10"/>
      <c r="L93" s="10"/>
      <c r="M93" s="11"/>
    </row>
  </sheetData>
  <mergeCells count="21">
    <mergeCell ref="E55:K55"/>
    <mergeCell ref="E56:K56"/>
    <mergeCell ref="E57:K57"/>
    <mergeCell ref="E70:K70"/>
    <mergeCell ref="C71:L71"/>
    <mergeCell ref="E76:K76"/>
    <mergeCell ref="E77:K77"/>
    <mergeCell ref="E78:K78"/>
    <mergeCell ref="E91:K91"/>
    <mergeCell ref="C92:L92"/>
    <mergeCell ref="E4:K4"/>
    <mergeCell ref="E5:K5"/>
    <mergeCell ref="E6:K6"/>
    <mergeCell ref="E42:K42"/>
    <mergeCell ref="E19:K19"/>
    <mergeCell ref="E20:K20"/>
    <mergeCell ref="E21:K21"/>
    <mergeCell ref="E40:K40"/>
    <mergeCell ref="E41:K41"/>
    <mergeCell ref="E13:K13"/>
    <mergeCell ref="C14:L14"/>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Y159"/>
  <sheetViews>
    <sheetView showGridLines="0" workbookViewId="0" topLeftCell="A1"/>
  </sheetViews>
  <sheetFormatPr defaultColWidth="9.25390625" defaultRowHeight="14.25"/>
  <cols>
    <col min="1" max="1" width="3.625" style="80" customWidth="1"/>
    <col min="2" max="2" width="2.50390625" style="120" customWidth="1"/>
    <col min="3" max="3" width="14.25390625" style="120" customWidth="1"/>
    <col min="4" max="4" width="24.50390625" style="120" customWidth="1"/>
    <col min="5" max="8" width="11.50390625" style="120" customWidth="1"/>
    <col min="9" max="10" width="10.50390625" style="120" customWidth="1"/>
    <col min="11" max="11" width="9.25390625" style="120" customWidth="1"/>
    <col min="12" max="12" width="12.625" style="120" customWidth="1"/>
    <col min="13" max="13" width="9.25390625" style="120" customWidth="1"/>
    <col min="14" max="14" width="9.25390625" style="80" customWidth="1"/>
    <col min="15" max="24" width="9.25390625" style="126" customWidth="1"/>
    <col min="25" max="31" width="9.25390625" style="64" customWidth="1"/>
    <col min="32" max="33" width="9.25390625" style="1" customWidth="1"/>
    <col min="34" max="16384" width="9.25390625" style="120" customWidth="1"/>
  </cols>
  <sheetData>
    <row r="1" spans="2:13" ht="13.8" thickBot="1">
      <c r="B1" s="80"/>
      <c r="C1" s="197" t="s">
        <v>241</v>
      </c>
      <c r="D1" s="80"/>
      <c r="E1" s="80"/>
      <c r="F1" s="80"/>
      <c r="G1" s="80"/>
      <c r="H1" s="80"/>
      <c r="I1" s="80"/>
      <c r="J1" s="80"/>
      <c r="K1" s="80"/>
      <c r="L1" s="80"/>
      <c r="M1" s="80"/>
    </row>
    <row r="2" spans="2:15" ht="14.25">
      <c r="B2" s="2"/>
      <c r="C2" s="3"/>
      <c r="D2" s="3"/>
      <c r="E2" s="3"/>
      <c r="F2" s="3"/>
      <c r="G2" s="3"/>
      <c r="H2" s="3"/>
      <c r="I2" s="3"/>
      <c r="J2" s="3"/>
      <c r="K2" s="3"/>
      <c r="L2" s="3"/>
      <c r="M2" s="4"/>
      <c r="O2" s="126" t="s">
        <v>452</v>
      </c>
    </row>
    <row r="3" spans="2:25" ht="15" customHeight="1">
      <c r="B3" s="5"/>
      <c r="C3" s="131"/>
      <c r="D3" s="165"/>
      <c r="E3" s="304" t="s">
        <v>450</v>
      </c>
      <c r="F3" s="304"/>
      <c r="G3" s="304"/>
      <c r="H3" s="304"/>
      <c r="I3" s="304"/>
      <c r="J3" s="304"/>
      <c r="K3" s="165"/>
      <c r="L3" s="165"/>
      <c r="M3" s="6"/>
      <c r="O3" s="126" t="s">
        <v>177</v>
      </c>
      <c r="Y3" s="126"/>
    </row>
    <row r="4" spans="2:13" ht="13.05" customHeight="1">
      <c r="B4" s="5"/>
      <c r="C4" s="131"/>
      <c r="D4" s="111"/>
      <c r="E4" s="310" t="s">
        <v>177</v>
      </c>
      <c r="F4" s="310"/>
      <c r="G4" s="310"/>
      <c r="H4" s="310"/>
      <c r="I4" s="310"/>
      <c r="J4" s="310"/>
      <c r="K4" s="111"/>
      <c r="L4" s="111"/>
      <c r="M4" s="6"/>
    </row>
    <row r="5" spans="2:13" ht="33" customHeight="1">
      <c r="B5" s="5"/>
      <c r="C5" s="155"/>
      <c r="D5" s="131"/>
      <c r="E5" s="293" t="s">
        <v>451</v>
      </c>
      <c r="F5" s="293"/>
      <c r="G5" s="293"/>
      <c r="H5" s="293"/>
      <c r="I5" s="293"/>
      <c r="J5" s="293"/>
      <c r="K5" s="111"/>
      <c r="L5" s="111"/>
      <c r="M5" s="6"/>
    </row>
    <row r="6" spans="2:13" ht="14.25">
      <c r="B6" s="5"/>
      <c r="C6" s="7"/>
      <c r="D6" s="106"/>
      <c r="E6" s="106"/>
      <c r="F6" s="106"/>
      <c r="G6" s="106"/>
      <c r="H6" s="106"/>
      <c r="I6" s="106"/>
      <c r="J6" s="106"/>
      <c r="K6" s="106"/>
      <c r="L6" s="7"/>
      <c r="M6" s="6"/>
    </row>
    <row r="7" spans="2:13" ht="13.8" thickBot="1">
      <c r="B7" s="5"/>
      <c r="C7" s="8"/>
      <c r="D7" s="8" t="s">
        <v>1</v>
      </c>
      <c r="E7" s="8">
        <v>2016</v>
      </c>
      <c r="F7" s="8">
        <v>2017</v>
      </c>
      <c r="G7" s="8">
        <v>2018</v>
      </c>
      <c r="H7" s="8">
        <v>2019</v>
      </c>
      <c r="I7" s="8">
        <v>2020</v>
      </c>
      <c r="J7" s="8">
        <v>2021</v>
      </c>
      <c r="K7" s="7"/>
      <c r="L7" s="83"/>
      <c r="M7" s="6"/>
    </row>
    <row r="8" spans="2:13" ht="13.8" thickBot="1">
      <c r="B8" s="5"/>
      <c r="C8" s="7"/>
      <c r="D8" s="201" t="s">
        <v>50</v>
      </c>
      <c r="E8" s="68">
        <v>822283.5473554418</v>
      </c>
      <c r="F8" s="68">
        <v>868999.9653416717</v>
      </c>
      <c r="G8" s="68">
        <v>917115.372397751</v>
      </c>
      <c r="H8" s="68">
        <v>972258.4423918892</v>
      </c>
      <c r="I8" s="68">
        <v>1041629.7369214899</v>
      </c>
      <c r="J8" s="68">
        <v>1111012.3437824468</v>
      </c>
      <c r="K8" s="7"/>
      <c r="L8" s="83"/>
      <c r="M8" s="6"/>
    </row>
    <row r="9" spans="2:13" ht="13.8" thickBot="1">
      <c r="B9" s="5"/>
      <c r="C9" s="7"/>
      <c r="D9" s="7" t="s">
        <v>10</v>
      </c>
      <c r="E9" s="68">
        <v>244895.03340829938</v>
      </c>
      <c r="F9" s="68">
        <v>285825.81948459527</v>
      </c>
      <c r="G9" s="68">
        <v>332872.0349049436</v>
      </c>
      <c r="H9" s="68">
        <v>379876.9856198661</v>
      </c>
      <c r="I9" s="68">
        <v>434570.6690857172</v>
      </c>
      <c r="J9" s="68">
        <v>489264.35255156824</v>
      </c>
      <c r="K9" s="7"/>
      <c r="L9" s="83"/>
      <c r="M9" s="6"/>
    </row>
    <row r="10" spans="2:13" ht="13.8" thickBot="1">
      <c r="B10" s="5"/>
      <c r="C10" s="7"/>
      <c r="D10" s="7" t="s">
        <v>6</v>
      </c>
      <c r="E10" s="68">
        <v>376919.0463356414</v>
      </c>
      <c r="F10" s="68">
        <v>355169.3864641452</v>
      </c>
      <c r="G10" s="68">
        <v>332793.23110133054</v>
      </c>
      <c r="H10" s="68">
        <v>309790.5802471974</v>
      </c>
      <c r="I10" s="68">
        <v>286161.43390174594</v>
      </c>
      <c r="J10" s="68">
        <v>261905.792064976</v>
      </c>
      <c r="K10" s="7"/>
      <c r="L10" s="83"/>
      <c r="M10" s="6"/>
    </row>
    <row r="11" spans="2:13" ht="13.8" thickBot="1">
      <c r="B11" s="5"/>
      <c r="C11" s="7"/>
      <c r="D11" s="235" t="s">
        <v>171</v>
      </c>
      <c r="E11" s="68">
        <v>2330800.422693084</v>
      </c>
      <c r="F11" s="68">
        <v>2355759.468330004</v>
      </c>
      <c r="G11" s="68">
        <v>2395030.951895469</v>
      </c>
      <c r="H11" s="68">
        <v>2436189.9272698155</v>
      </c>
      <c r="I11" s="68">
        <v>2488297.546941283</v>
      </c>
      <c r="J11" s="68">
        <v>2540405.1666127495</v>
      </c>
      <c r="K11" s="7"/>
      <c r="L11" s="83"/>
      <c r="M11" s="6"/>
    </row>
    <row r="12" spans="2:13" ht="13.8" thickBot="1">
      <c r="B12" s="5"/>
      <c r="C12" s="7"/>
      <c r="D12" s="7" t="s">
        <v>110</v>
      </c>
      <c r="E12" s="68">
        <v>2085009.580014975</v>
      </c>
      <c r="F12" s="68">
        <v>2048304.633553729</v>
      </c>
      <c r="G12" s="68">
        <v>1994760.229072555</v>
      </c>
      <c r="H12" s="68">
        <v>1936062.4359449935</v>
      </c>
      <c r="I12" s="68">
        <v>1841136.2640208984</v>
      </c>
      <c r="J12" s="68">
        <v>1752262.749441575</v>
      </c>
      <c r="K12" s="7"/>
      <c r="L12" s="83"/>
      <c r="M12" s="6"/>
    </row>
    <row r="13" spans="2:13" ht="13.8" thickBot="1">
      <c r="B13" s="5"/>
      <c r="C13" s="7"/>
      <c r="D13" s="7" t="s">
        <v>7</v>
      </c>
      <c r="E13" s="114">
        <v>21373.401326735337</v>
      </c>
      <c r="F13" s="114">
        <v>22333.115434317722</v>
      </c>
      <c r="G13" s="114">
        <v>23290.42123127247</v>
      </c>
      <c r="H13" s="114">
        <v>24234.377263449518</v>
      </c>
      <c r="I13" s="114">
        <v>25211.0133619634</v>
      </c>
      <c r="J13" s="114">
        <v>26146.61314029202</v>
      </c>
      <c r="K13" s="7"/>
      <c r="L13" s="8"/>
      <c r="M13" s="6"/>
    </row>
    <row r="14" spans="2:13" ht="13.8" thickBot="1">
      <c r="B14" s="5"/>
      <c r="C14" s="7"/>
      <c r="D14" s="7" t="s">
        <v>172</v>
      </c>
      <c r="E14" s="68">
        <v>16091.255772988945</v>
      </c>
      <c r="F14" s="68">
        <v>19613.434665193472</v>
      </c>
      <c r="G14" s="68">
        <v>23135.61355739799</v>
      </c>
      <c r="H14" s="68">
        <v>26657.792449602515</v>
      </c>
      <c r="I14" s="68">
        <v>30179.971341807046</v>
      </c>
      <c r="J14" s="68">
        <v>33702.15023401157</v>
      </c>
      <c r="K14" s="7"/>
      <c r="L14" s="83"/>
      <c r="M14" s="6"/>
    </row>
    <row r="15" spans="2:13" ht="13.8" thickBot="1">
      <c r="B15" s="9"/>
      <c r="C15" s="10"/>
      <c r="D15" s="10"/>
      <c r="E15" s="10"/>
      <c r="F15" s="10"/>
      <c r="G15" s="10"/>
      <c r="H15" s="10"/>
      <c r="I15" s="10"/>
      <c r="J15" s="10"/>
      <c r="K15" s="10"/>
      <c r="L15" s="10"/>
      <c r="M15" s="11"/>
    </row>
    <row r="16" spans="2:13" ht="14.25">
      <c r="B16" s="76"/>
      <c r="C16" s="76"/>
      <c r="D16" s="76"/>
      <c r="E16" s="76"/>
      <c r="F16" s="76"/>
      <c r="G16" s="76"/>
      <c r="H16" s="76"/>
      <c r="I16" s="76"/>
      <c r="J16" s="76"/>
      <c r="K16" s="76"/>
      <c r="L16" s="76"/>
      <c r="M16" s="76"/>
    </row>
    <row r="17" spans="2:13" ht="13.8" thickBot="1">
      <c r="B17" s="80"/>
      <c r="C17" s="80"/>
      <c r="D17" s="80"/>
      <c r="E17" s="80"/>
      <c r="F17" s="80"/>
      <c r="G17" s="80"/>
      <c r="H17" s="80"/>
      <c r="I17" s="80"/>
      <c r="J17" s="80"/>
      <c r="K17" s="80"/>
      <c r="L17" s="80"/>
      <c r="M17" s="80"/>
    </row>
    <row r="18" spans="2:13" ht="14.25">
      <c r="B18" s="2"/>
      <c r="C18" s="3"/>
      <c r="D18" s="3"/>
      <c r="E18" s="3"/>
      <c r="F18" s="3"/>
      <c r="G18" s="3"/>
      <c r="H18" s="3"/>
      <c r="I18" s="3"/>
      <c r="J18" s="3"/>
      <c r="K18" s="3"/>
      <c r="L18" s="3"/>
      <c r="M18" s="4"/>
    </row>
    <row r="19" spans="2:13" ht="27.75" customHeight="1">
      <c r="B19" s="5"/>
      <c r="C19" s="131"/>
      <c r="D19" s="165"/>
      <c r="E19" s="304" t="s">
        <v>426</v>
      </c>
      <c r="F19" s="304"/>
      <c r="G19" s="304"/>
      <c r="H19" s="304"/>
      <c r="I19" s="304"/>
      <c r="J19" s="304"/>
      <c r="K19" s="165"/>
      <c r="L19" s="165"/>
      <c r="M19" s="6"/>
    </row>
    <row r="20" spans="2:13" ht="13.05" customHeight="1">
      <c r="B20" s="5"/>
      <c r="C20" s="131"/>
      <c r="D20" s="111"/>
      <c r="E20" s="310" t="s">
        <v>177</v>
      </c>
      <c r="F20" s="310"/>
      <c r="G20" s="310"/>
      <c r="H20" s="310"/>
      <c r="I20" s="310"/>
      <c r="J20" s="310"/>
      <c r="K20" s="111"/>
      <c r="L20" s="111"/>
      <c r="M20" s="6"/>
    </row>
    <row r="21" spans="2:13" ht="30" customHeight="1">
      <c r="B21" s="5"/>
      <c r="C21" s="155"/>
      <c r="D21" s="131"/>
      <c r="E21" s="293" t="s">
        <v>428</v>
      </c>
      <c r="F21" s="293"/>
      <c r="G21" s="293"/>
      <c r="H21" s="293"/>
      <c r="I21" s="293"/>
      <c r="J21" s="293"/>
      <c r="K21" s="111"/>
      <c r="L21" s="111"/>
      <c r="M21" s="6"/>
    </row>
    <row r="22" spans="2:13" ht="14.25">
      <c r="B22" s="5"/>
      <c r="C22" s="153"/>
      <c r="D22" s="153"/>
      <c r="E22" s="7"/>
      <c r="F22" s="7"/>
      <c r="G22" s="7"/>
      <c r="H22" s="7"/>
      <c r="I22" s="7"/>
      <c r="J22" s="7"/>
      <c r="K22" s="7"/>
      <c r="L22" s="7"/>
      <c r="M22" s="6"/>
    </row>
    <row r="23" spans="2:13" ht="13.8" thickBot="1">
      <c r="B23" s="5"/>
      <c r="C23" s="8"/>
      <c r="D23" s="8" t="s">
        <v>1</v>
      </c>
      <c r="E23" s="8">
        <v>2016</v>
      </c>
      <c r="F23" s="8">
        <v>2017</v>
      </c>
      <c r="G23" s="8">
        <v>2018</v>
      </c>
      <c r="H23" s="8">
        <v>2019</v>
      </c>
      <c r="I23" s="8">
        <v>2020</v>
      </c>
      <c r="J23" s="8">
        <v>2021</v>
      </c>
      <c r="K23" s="7"/>
      <c r="L23" s="8"/>
      <c r="M23" s="6"/>
    </row>
    <row r="24" spans="2:13" ht="13.8" thickBot="1">
      <c r="B24" s="5"/>
      <c r="C24" s="7"/>
      <c r="D24" s="201" t="s">
        <v>50</v>
      </c>
      <c r="E24" s="68">
        <v>819866.7787051523</v>
      </c>
      <c r="F24" s="68">
        <v>861910.1316685299</v>
      </c>
      <c r="G24" s="68">
        <v>896233.2641169172</v>
      </c>
      <c r="H24" s="68">
        <v>930559.060029023</v>
      </c>
      <c r="I24" s="68">
        <v>948670.4756377395</v>
      </c>
      <c r="J24" s="68">
        <v>968577.488864288</v>
      </c>
      <c r="K24" s="7"/>
      <c r="L24" s="7"/>
      <c r="M24" s="6"/>
    </row>
    <row r="25" spans="2:13" ht="13.8" thickBot="1">
      <c r="B25" s="5"/>
      <c r="C25" s="7"/>
      <c r="D25" s="7" t="s">
        <v>10</v>
      </c>
      <c r="E25" s="68">
        <v>223329.9468862746</v>
      </c>
      <c r="F25" s="68">
        <v>234500.7838012777</v>
      </c>
      <c r="G25" s="68">
        <v>246015.3530773514</v>
      </c>
      <c r="H25" s="68">
        <v>257881.14085452032</v>
      </c>
      <c r="I25" s="68">
        <v>268943.43150636746</v>
      </c>
      <c r="J25" s="68">
        <v>281070.0889174083</v>
      </c>
      <c r="K25" s="7"/>
      <c r="L25" s="7"/>
      <c r="M25" s="6"/>
    </row>
    <row r="26" spans="2:13" ht="13.8" thickBot="1">
      <c r="B26" s="5"/>
      <c r="C26" s="7"/>
      <c r="D26" s="7" t="s">
        <v>6</v>
      </c>
      <c r="E26" s="68">
        <v>402262.0634426867</v>
      </c>
      <c r="F26" s="68">
        <v>406878.36175326357</v>
      </c>
      <c r="G26" s="68">
        <v>408525.026171813</v>
      </c>
      <c r="H26" s="68">
        <v>410015.7035228368</v>
      </c>
      <c r="I26" s="68">
        <v>408536.0646735771</v>
      </c>
      <c r="J26" s="68">
        <v>406976.6558754706</v>
      </c>
      <c r="K26" s="7"/>
      <c r="L26" s="7"/>
      <c r="M26" s="6"/>
    </row>
    <row r="27" spans="2:13" ht="13.8" thickBot="1">
      <c r="B27" s="5"/>
      <c r="C27" s="7"/>
      <c r="D27" s="235" t="s">
        <v>171</v>
      </c>
      <c r="E27" s="68">
        <v>2330800.422693084</v>
      </c>
      <c r="F27" s="68">
        <v>2355759.468330004</v>
      </c>
      <c r="G27" s="68">
        <v>2395030.951895469</v>
      </c>
      <c r="H27" s="68">
        <v>2436189.9272698155</v>
      </c>
      <c r="I27" s="68">
        <v>2488297.546941283</v>
      </c>
      <c r="J27" s="68">
        <v>2540405.1666127495</v>
      </c>
      <c r="K27" s="7"/>
      <c r="L27" s="83"/>
      <c r="M27" s="6"/>
    </row>
    <row r="28" spans="2:13" ht="13.8" thickBot="1">
      <c r="B28" s="5"/>
      <c r="C28" s="7"/>
      <c r="D28" s="235" t="s">
        <v>110</v>
      </c>
      <c r="E28" s="68">
        <v>2079019.070086877</v>
      </c>
      <c r="F28" s="68">
        <v>2049305.0339585124</v>
      </c>
      <c r="G28" s="68">
        <v>2019859.239956948</v>
      </c>
      <c r="H28" s="68">
        <v>1990878.524055915</v>
      </c>
      <c r="I28" s="68">
        <v>1968087.400371945</v>
      </c>
      <c r="J28" s="68">
        <v>1946371.0810287397</v>
      </c>
      <c r="K28" s="7"/>
      <c r="L28" s="7"/>
      <c r="M28" s="6"/>
    </row>
    <row r="29" spans="2:13" ht="13.8" thickBot="1">
      <c r="B29" s="5"/>
      <c r="C29" s="7"/>
      <c r="D29" s="7" t="s">
        <v>7</v>
      </c>
      <c r="E29" s="68">
        <v>22477.822585308175</v>
      </c>
      <c r="F29" s="68">
        <v>22611.085206772357</v>
      </c>
      <c r="G29" s="68">
        <v>22787.276857082765</v>
      </c>
      <c r="H29" s="68">
        <v>22978.035298206247</v>
      </c>
      <c r="I29" s="68">
        <v>23273.39915569151</v>
      </c>
      <c r="J29" s="68">
        <v>23536.34494829837</v>
      </c>
      <c r="K29" s="7"/>
      <c r="L29" s="7"/>
      <c r="M29" s="6"/>
    </row>
    <row r="30" spans="2:13" ht="13.8" thickBot="1">
      <c r="B30" s="5"/>
      <c r="C30" s="7"/>
      <c r="D30" s="7" t="s">
        <v>172</v>
      </c>
      <c r="E30" s="68">
        <v>19615.319354359926</v>
      </c>
      <c r="F30" s="68">
        <v>25037.94334840237</v>
      </c>
      <c r="G30" s="68">
        <v>30551.673327415654</v>
      </c>
      <c r="H30" s="68">
        <v>36574.25594117321</v>
      </c>
      <c r="I30" s="68">
        <v>41389.66770741013</v>
      </c>
      <c r="J30" s="68">
        <v>47767.944177314894</v>
      </c>
      <c r="K30" s="7"/>
      <c r="L30" s="7"/>
      <c r="M30" s="6"/>
    </row>
    <row r="31" spans="2:13" ht="13.8" thickBot="1">
      <c r="B31" s="9"/>
      <c r="C31" s="10"/>
      <c r="D31" s="10"/>
      <c r="E31" s="10"/>
      <c r="F31" s="10"/>
      <c r="G31" s="10"/>
      <c r="H31" s="10"/>
      <c r="I31" s="10"/>
      <c r="J31" s="10"/>
      <c r="K31" s="10"/>
      <c r="L31" s="10"/>
      <c r="M31" s="11"/>
    </row>
    <row r="32" spans="2:13" ht="14.25">
      <c r="B32" s="80"/>
      <c r="C32" s="80"/>
      <c r="D32" s="80"/>
      <c r="E32" s="80"/>
      <c r="F32" s="80"/>
      <c r="G32" s="80"/>
      <c r="H32" s="80"/>
      <c r="I32" s="80"/>
      <c r="J32" s="80"/>
      <c r="K32" s="80"/>
      <c r="L32" s="80"/>
      <c r="M32" s="80"/>
    </row>
    <row r="33" spans="2:13" ht="13.8" thickBot="1">
      <c r="B33" s="80"/>
      <c r="C33" s="80"/>
      <c r="D33" s="80"/>
      <c r="E33" s="80"/>
      <c r="F33" s="80"/>
      <c r="G33" s="80"/>
      <c r="H33" s="80"/>
      <c r="I33" s="80"/>
      <c r="J33" s="80"/>
      <c r="K33" s="80"/>
      <c r="L33" s="80"/>
      <c r="M33" s="80"/>
    </row>
    <row r="34" spans="2:25" ht="14.25">
      <c r="B34" s="2"/>
      <c r="C34" s="3"/>
      <c r="D34" s="3"/>
      <c r="E34" s="3"/>
      <c r="F34" s="3"/>
      <c r="G34" s="3"/>
      <c r="H34" s="3"/>
      <c r="I34" s="3"/>
      <c r="J34" s="3"/>
      <c r="K34" s="3"/>
      <c r="L34" s="3"/>
      <c r="M34" s="4"/>
      <c r="O34" s="126" t="s">
        <v>318</v>
      </c>
      <c r="Y34" s="64" t="s">
        <v>339</v>
      </c>
    </row>
    <row r="35" spans="2:25" ht="15" customHeight="1">
      <c r="B35" s="5"/>
      <c r="C35" s="131"/>
      <c r="D35" s="165"/>
      <c r="E35" s="304" t="s">
        <v>216</v>
      </c>
      <c r="F35" s="304"/>
      <c r="G35" s="304"/>
      <c r="H35" s="304"/>
      <c r="I35" s="304"/>
      <c r="J35" s="304"/>
      <c r="K35" s="304"/>
      <c r="L35" s="165"/>
      <c r="M35" s="6"/>
      <c r="O35" s="126" t="s">
        <v>190</v>
      </c>
      <c r="Y35" s="64" t="s">
        <v>190</v>
      </c>
    </row>
    <row r="36" spans="2:13" ht="12.75">
      <c r="B36" s="5"/>
      <c r="C36" s="131"/>
      <c r="D36" s="111"/>
      <c r="E36" s="310" t="s">
        <v>190</v>
      </c>
      <c r="F36" s="310"/>
      <c r="G36" s="310"/>
      <c r="H36" s="310"/>
      <c r="I36" s="310"/>
      <c r="J36" s="310"/>
      <c r="K36" s="310"/>
      <c r="L36" s="111"/>
      <c r="M36" s="6"/>
    </row>
    <row r="37" spans="2:13" ht="27" customHeight="1">
      <c r="B37" s="5"/>
      <c r="C37" s="155"/>
      <c r="D37" s="131"/>
      <c r="E37" s="293" t="s">
        <v>220</v>
      </c>
      <c r="F37" s="293"/>
      <c r="G37" s="293"/>
      <c r="H37" s="293"/>
      <c r="I37" s="293"/>
      <c r="J37" s="293"/>
      <c r="K37" s="293"/>
      <c r="L37" s="111"/>
      <c r="M37" s="6"/>
    </row>
    <row r="38" spans="2:13" ht="12.75">
      <c r="B38" s="5"/>
      <c r="C38" s="7"/>
      <c r="D38" s="7"/>
      <c r="E38" s="7"/>
      <c r="F38" s="7"/>
      <c r="G38" s="7"/>
      <c r="H38" s="7"/>
      <c r="I38" s="7"/>
      <c r="J38" s="7"/>
      <c r="K38" s="7"/>
      <c r="L38" s="7"/>
      <c r="M38" s="6"/>
    </row>
    <row r="39" spans="2:13" ht="13.5" thickBot="1">
      <c r="B39" s="5"/>
      <c r="C39" s="8"/>
      <c r="D39" s="8" t="s">
        <v>1</v>
      </c>
      <c r="E39" s="8">
        <v>2015</v>
      </c>
      <c r="F39" s="8">
        <v>2016</v>
      </c>
      <c r="G39" s="8">
        <v>2017</v>
      </c>
      <c r="H39" s="8">
        <v>2018</v>
      </c>
      <c r="I39" s="8">
        <v>2019</v>
      </c>
      <c r="J39" s="8">
        <v>2020</v>
      </c>
      <c r="K39" s="8">
        <v>2021</v>
      </c>
      <c r="L39" s="83"/>
      <c r="M39" s="6"/>
    </row>
    <row r="40" spans="2:13" ht="13.5" thickBot="1">
      <c r="B40" s="5"/>
      <c r="C40" s="7"/>
      <c r="D40" s="201" t="s">
        <v>50</v>
      </c>
      <c r="E40" s="127">
        <v>0.13348318657774297</v>
      </c>
      <c r="F40" s="127">
        <v>0.13943219239880866</v>
      </c>
      <c r="G40" s="127">
        <v>0.14590314232836585</v>
      </c>
      <c r="H40" s="127">
        <v>0.15237011120776225</v>
      </c>
      <c r="I40" s="127">
        <v>0.15977767814048435</v>
      </c>
      <c r="J40" s="127">
        <v>0.16944820430428872</v>
      </c>
      <c r="K40" s="127">
        <v>0.1787717013775917</v>
      </c>
      <c r="L40" s="7"/>
      <c r="M40" s="6"/>
    </row>
    <row r="41" spans="2:13" ht="13.5" thickBot="1">
      <c r="B41" s="5"/>
      <c r="C41" s="7"/>
      <c r="D41" s="7" t="s">
        <v>10</v>
      </c>
      <c r="E41" s="127">
        <v>0.03637797179216547</v>
      </c>
      <c r="F41" s="127">
        <v>0.041526127484268566</v>
      </c>
      <c r="G41" s="127">
        <v>0.04798951310082737</v>
      </c>
      <c r="H41" s="127">
        <v>0.05530356430927131</v>
      </c>
      <c r="I41" s="127">
        <v>0.06242770450213649</v>
      </c>
      <c r="J41" s="127">
        <v>0.0706942370304452</v>
      </c>
      <c r="K41" s="127">
        <v>0.07872695674223493</v>
      </c>
      <c r="L41" s="83"/>
      <c r="M41" s="6"/>
    </row>
    <row r="42" spans="2:13" ht="13.5" thickBot="1">
      <c r="B42" s="5"/>
      <c r="C42" s="7"/>
      <c r="D42" s="7" t="s">
        <v>6</v>
      </c>
      <c r="E42" s="127">
        <v>0.06812784538755978</v>
      </c>
      <c r="F42" s="127">
        <v>0.06391304940548596</v>
      </c>
      <c r="G42" s="127">
        <v>0.059632142244772035</v>
      </c>
      <c r="H42" s="127">
        <v>0.05529047179694248</v>
      </c>
      <c r="I42" s="127">
        <v>0.05090994067371598</v>
      </c>
      <c r="J42" s="127">
        <v>0.0465516098446852</v>
      </c>
      <c r="K42" s="127">
        <v>0.04214295575573718</v>
      </c>
      <c r="L42" s="83"/>
      <c r="M42" s="6"/>
    </row>
    <row r="43" spans="2:13" ht="13.5" thickBot="1">
      <c r="B43" s="5"/>
      <c r="C43" s="7"/>
      <c r="D43" s="235" t="s">
        <v>171</v>
      </c>
      <c r="E43" s="127">
        <v>0.39469462667974725</v>
      </c>
      <c r="F43" s="127">
        <v>0.3952269433401254</v>
      </c>
      <c r="G43" s="127">
        <v>0.39552672348382384</v>
      </c>
      <c r="H43" s="127">
        <v>0.3979119132331754</v>
      </c>
      <c r="I43" s="127">
        <v>0.4003552482720552</v>
      </c>
      <c r="J43" s="127">
        <v>0.4047863997720593</v>
      </c>
      <c r="K43" s="127">
        <v>0.40877363457333066</v>
      </c>
      <c r="L43" s="83"/>
      <c r="M43" s="6"/>
    </row>
    <row r="44" spans="2:13" ht="13.5" thickBot="1">
      <c r="B44" s="5"/>
      <c r="C44" s="7"/>
      <c r="D44" s="235" t="s">
        <v>110</v>
      </c>
      <c r="E44" s="127">
        <v>0.36099522751460345</v>
      </c>
      <c r="F44" s="127">
        <v>0.3535489161238697</v>
      </c>
      <c r="G44" s="127">
        <v>0.34390574729624757</v>
      </c>
      <c r="H44" s="127">
        <v>0.33141068952095537</v>
      </c>
      <c r="I44" s="127">
        <v>0.3181659806309148</v>
      </c>
      <c r="J44" s="127">
        <v>0.2995087628161317</v>
      </c>
      <c r="K44" s="127">
        <v>0.28195455678896325</v>
      </c>
      <c r="L44" s="83"/>
      <c r="M44" s="6"/>
    </row>
    <row r="45" spans="2:13" ht="13.5" thickBot="1">
      <c r="B45" s="5"/>
      <c r="C45" s="7"/>
      <c r="D45" s="7" t="s">
        <v>7</v>
      </c>
      <c r="E45" s="127">
        <v>0.003828964609304464</v>
      </c>
      <c r="F45" s="127">
        <v>0.0036242245337277943</v>
      </c>
      <c r="G45" s="127">
        <v>0.0037496799192252234</v>
      </c>
      <c r="H45" s="127">
        <v>0.003869484886952174</v>
      </c>
      <c r="I45" s="127">
        <v>0.003982595945177477</v>
      </c>
      <c r="J45" s="127">
        <v>0.00410122790417044</v>
      </c>
      <c r="K45" s="127">
        <v>0.00420722104710206</v>
      </c>
      <c r="L45" s="83"/>
      <c r="M45" s="6"/>
    </row>
    <row r="46" spans="2:13" ht="13.5" thickBot="1">
      <c r="B46" s="5"/>
      <c r="C46" s="7"/>
      <c r="D46" s="7" t="s">
        <v>172</v>
      </c>
      <c r="E46" s="127">
        <v>0.0024921774388762053</v>
      </c>
      <c r="F46" s="127">
        <v>0.002728546713714065</v>
      </c>
      <c r="G46" s="127">
        <v>0.0032930516267381943</v>
      </c>
      <c r="H46" s="127">
        <v>0.0038437650449410212</v>
      </c>
      <c r="I46" s="127">
        <v>0.004380851835515989</v>
      </c>
      <c r="J46" s="127">
        <v>0.004909558328219609</v>
      </c>
      <c r="K46" s="127">
        <v>0.0054229737150402295</v>
      </c>
      <c r="L46" s="83"/>
      <c r="M46" s="6"/>
    </row>
    <row r="47" spans="2:13" ht="13.5" thickBot="1">
      <c r="B47" s="9"/>
      <c r="C47" s="10"/>
      <c r="D47" s="10"/>
      <c r="E47" s="10"/>
      <c r="F47" s="10"/>
      <c r="G47" s="10"/>
      <c r="H47" s="10"/>
      <c r="I47" s="10"/>
      <c r="J47" s="10"/>
      <c r="K47" s="10"/>
      <c r="L47" s="10"/>
      <c r="M47" s="11"/>
    </row>
    <row r="48" spans="2:13" ht="12.75">
      <c r="B48" s="80"/>
      <c r="C48" s="80"/>
      <c r="D48" s="80"/>
      <c r="E48" s="80"/>
      <c r="F48" s="80"/>
      <c r="G48" s="80"/>
      <c r="H48" s="80"/>
      <c r="I48" s="80"/>
      <c r="J48" s="80"/>
      <c r="K48" s="80"/>
      <c r="L48" s="80"/>
      <c r="M48" s="80"/>
    </row>
    <row r="49" spans="2:13" ht="13.5" thickBot="1">
      <c r="B49" s="80"/>
      <c r="C49" s="80"/>
      <c r="D49" s="80"/>
      <c r="E49" s="80"/>
      <c r="F49" s="80"/>
      <c r="G49" s="80"/>
      <c r="H49" s="80"/>
      <c r="I49" s="80"/>
      <c r="J49" s="80"/>
      <c r="K49" s="80"/>
      <c r="L49" s="80"/>
      <c r="M49" s="80"/>
    </row>
    <row r="50" spans="2:13" ht="12.75">
      <c r="B50" s="2"/>
      <c r="C50" s="3"/>
      <c r="D50" s="3"/>
      <c r="E50" s="3"/>
      <c r="F50" s="3"/>
      <c r="G50" s="3"/>
      <c r="H50" s="3"/>
      <c r="I50" s="3"/>
      <c r="J50" s="3"/>
      <c r="K50" s="3"/>
      <c r="L50" s="3"/>
      <c r="M50" s="4"/>
    </row>
    <row r="51" spans="2:13" ht="15" customHeight="1">
      <c r="B51" s="5"/>
      <c r="C51" s="131"/>
      <c r="D51" s="165"/>
      <c r="E51" s="304" t="s">
        <v>338</v>
      </c>
      <c r="F51" s="304"/>
      <c r="G51" s="304"/>
      <c r="H51" s="304"/>
      <c r="I51" s="304"/>
      <c r="J51" s="304"/>
      <c r="K51" s="304"/>
      <c r="L51" s="165"/>
      <c r="M51" s="6"/>
    </row>
    <row r="52" spans="2:13" ht="12.75">
      <c r="B52" s="5"/>
      <c r="C52" s="131"/>
      <c r="D52" s="111"/>
      <c r="E52" s="310" t="s">
        <v>190</v>
      </c>
      <c r="F52" s="310"/>
      <c r="G52" s="310"/>
      <c r="H52" s="310"/>
      <c r="I52" s="310"/>
      <c r="J52" s="310"/>
      <c r="K52" s="310"/>
      <c r="L52" s="111"/>
      <c r="M52" s="6"/>
    </row>
    <row r="53" spans="2:13" ht="33" customHeight="1">
      <c r="B53" s="5"/>
      <c r="C53" s="155"/>
      <c r="D53" s="131"/>
      <c r="E53" s="293" t="s">
        <v>335</v>
      </c>
      <c r="F53" s="293"/>
      <c r="G53" s="293"/>
      <c r="H53" s="293"/>
      <c r="I53" s="293"/>
      <c r="J53" s="293"/>
      <c r="K53" s="293"/>
      <c r="L53" s="111"/>
      <c r="M53" s="6"/>
    </row>
    <row r="54" spans="2:13" ht="12.75">
      <c r="B54" s="5"/>
      <c r="C54" s="7"/>
      <c r="D54" s="7"/>
      <c r="E54" s="7"/>
      <c r="F54" s="7"/>
      <c r="G54" s="7"/>
      <c r="H54" s="7"/>
      <c r="I54" s="7"/>
      <c r="J54" s="7"/>
      <c r="K54" s="7"/>
      <c r="L54" s="7"/>
      <c r="M54" s="6"/>
    </row>
    <row r="55" spans="2:13" ht="13.8" thickBot="1">
      <c r="B55" s="5"/>
      <c r="C55" s="8"/>
      <c r="D55" s="8" t="s">
        <v>1</v>
      </c>
      <c r="E55" s="8">
        <v>2015</v>
      </c>
      <c r="F55" s="8">
        <v>2016</v>
      </c>
      <c r="G55" s="8">
        <v>2017</v>
      </c>
      <c r="H55" s="8">
        <v>2018</v>
      </c>
      <c r="I55" s="8">
        <v>2019</v>
      </c>
      <c r="J55" s="8">
        <v>2020</v>
      </c>
      <c r="K55" s="8">
        <v>2021</v>
      </c>
      <c r="L55" s="83"/>
      <c r="M55" s="6"/>
    </row>
    <row r="56" spans="2:13" ht="13.8" thickBot="1">
      <c r="B56" s="5"/>
      <c r="C56" s="7"/>
      <c r="D56" s="201" t="s">
        <v>50</v>
      </c>
      <c r="E56" s="127">
        <v>0.13348318657774297</v>
      </c>
      <c r="F56" s="127">
        <v>0.13902240842468386</v>
      </c>
      <c r="G56" s="127">
        <v>0.1447128484394208</v>
      </c>
      <c r="H56" s="127">
        <v>0.14890062292219236</v>
      </c>
      <c r="I56" s="127">
        <v>0.15292478862894146</v>
      </c>
      <c r="J56" s="127">
        <v>0.1543256745267067</v>
      </c>
      <c r="K56" s="127">
        <v>0.15585253437520324</v>
      </c>
      <c r="L56" s="83"/>
      <c r="M56" s="6"/>
    </row>
    <row r="57" spans="2:13" ht="13.8" thickBot="1">
      <c r="B57" s="5"/>
      <c r="C57" s="7"/>
      <c r="D57" s="7" t="s">
        <v>10</v>
      </c>
      <c r="E57" s="127">
        <v>0.03637797179216547</v>
      </c>
      <c r="F57" s="127">
        <v>0.037869405000799945</v>
      </c>
      <c r="G57" s="127">
        <v>0.03937217482229386</v>
      </c>
      <c r="H57" s="127">
        <v>0.04087310836173333</v>
      </c>
      <c r="I57" s="127">
        <v>0.04237927569620119</v>
      </c>
      <c r="J57" s="127">
        <v>0.043750572556657104</v>
      </c>
      <c r="K57" s="127">
        <v>0.045226619654568104</v>
      </c>
      <c r="L57" s="83"/>
      <c r="M57" s="6"/>
    </row>
    <row r="58" spans="2:13" ht="13.8" thickBot="1">
      <c r="B58" s="5"/>
      <c r="C58" s="7"/>
      <c r="D58" s="7" t="s">
        <v>6</v>
      </c>
      <c r="E58" s="127">
        <v>0.06812784538755978</v>
      </c>
      <c r="F58" s="127">
        <v>0.06821039994571723</v>
      </c>
      <c r="G58" s="127">
        <v>0.06831399763650058</v>
      </c>
      <c r="H58" s="127">
        <v>0.06787254313331582</v>
      </c>
      <c r="I58" s="127">
        <v>0.06738053229401793</v>
      </c>
      <c r="J58" s="127">
        <v>0.0664589078803708</v>
      </c>
      <c r="K58" s="127">
        <v>0.06548608033840471</v>
      </c>
      <c r="L58" s="83"/>
      <c r="M58" s="6"/>
    </row>
    <row r="59" spans="2:13" ht="13.8" thickBot="1">
      <c r="B59" s="5"/>
      <c r="C59" s="7"/>
      <c r="D59" s="235" t="s">
        <v>171</v>
      </c>
      <c r="E59" s="127">
        <v>0.39469462667974725</v>
      </c>
      <c r="F59" s="127">
        <v>0.3952270011864885</v>
      </c>
      <c r="G59" s="127">
        <v>0.3955269237179308</v>
      </c>
      <c r="H59" s="127">
        <v>0.3979115872323212</v>
      </c>
      <c r="I59" s="127">
        <v>0.40035484655436415</v>
      </c>
      <c r="J59" s="127">
        <v>0.4047856523591245</v>
      </c>
      <c r="K59" s="127">
        <v>0.4087732660612485</v>
      </c>
      <c r="L59" s="83"/>
      <c r="M59" s="6"/>
    </row>
    <row r="60" spans="2:13" ht="13.8" thickBot="1">
      <c r="B60" s="5"/>
      <c r="C60" s="7"/>
      <c r="D60" s="235" t="s">
        <v>110</v>
      </c>
      <c r="E60" s="127">
        <v>0.36099522751460345</v>
      </c>
      <c r="F60" s="127">
        <v>0.35253317464674083</v>
      </c>
      <c r="G60" s="127">
        <v>0.3440738864634097</v>
      </c>
      <c r="H60" s="127">
        <v>0.3355803796694389</v>
      </c>
      <c r="I60" s="127">
        <v>0.32717394365883046</v>
      </c>
      <c r="J60" s="127">
        <v>0.32016008022778875</v>
      </c>
      <c r="K60" s="127">
        <v>0.313188019854379</v>
      </c>
      <c r="L60" s="83"/>
      <c r="M60" s="6"/>
    </row>
    <row r="61" spans="2:13" ht="13.8" thickBot="1">
      <c r="B61" s="5"/>
      <c r="C61" s="7"/>
      <c r="D61" s="7" t="s">
        <v>7</v>
      </c>
      <c r="E61" s="127">
        <v>0.003828964609304464</v>
      </c>
      <c r="F61" s="127">
        <v>0.003811498542345632</v>
      </c>
      <c r="G61" s="127">
        <v>0.0037963523415650655</v>
      </c>
      <c r="H61" s="127">
        <v>0.0037858890699212495</v>
      </c>
      <c r="I61" s="127">
        <v>0.0037761291486184145</v>
      </c>
      <c r="J61" s="127">
        <v>0.0037860175007732658</v>
      </c>
      <c r="K61" s="127">
        <v>0.0037872024203478905</v>
      </c>
      <c r="L61" s="83"/>
      <c r="M61" s="6"/>
    </row>
    <row r="62" spans="2:13" ht="13.8" thickBot="1">
      <c r="B62" s="5"/>
      <c r="C62" s="7"/>
      <c r="D62" s="7" t="s">
        <v>172</v>
      </c>
      <c r="E62" s="127">
        <v>0.0024921774388762053</v>
      </c>
      <c r="F62" s="127">
        <v>0.003326112253223921</v>
      </c>
      <c r="G62" s="127">
        <v>0.004203816578879241</v>
      </c>
      <c r="H62" s="127">
        <v>0.005075869611077127</v>
      </c>
      <c r="I62" s="127">
        <v>0.006010484019026452</v>
      </c>
      <c r="J62" s="127">
        <v>0.00673309494857881</v>
      </c>
      <c r="K62" s="127">
        <v>0.007686277295848738</v>
      </c>
      <c r="L62" s="83"/>
      <c r="M62" s="6"/>
    </row>
    <row r="63" spans="2:13" ht="13.8" thickBot="1">
      <c r="B63" s="9"/>
      <c r="C63" s="10"/>
      <c r="D63" s="10"/>
      <c r="E63" s="10"/>
      <c r="F63" s="10"/>
      <c r="G63" s="10"/>
      <c r="H63" s="10"/>
      <c r="I63" s="10"/>
      <c r="J63" s="10"/>
      <c r="K63" s="10"/>
      <c r="L63" s="10"/>
      <c r="M63" s="11"/>
    </row>
    <row r="64" spans="2:13" ht="14.25">
      <c r="B64" s="80"/>
      <c r="C64" s="80"/>
      <c r="D64" s="80"/>
      <c r="E64" s="80"/>
      <c r="F64" s="80"/>
      <c r="G64" s="80"/>
      <c r="H64" s="80"/>
      <c r="I64" s="80"/>
      <c r="J64" s="80"/>
      <c r="K64" s="80"/>
      <c r="L64" s="80"/>
      <c r="M64" s="80"/>
    </row>
    <row r="65" spans="2:13" ht="13.8" thickBot="1">
      <c r="B65" s="80"/>
      <c r="C65" s="80"/>
      <c r="D65" s="36"/>
      <c r="E65" s="80"/>
      <c r="F65" s="80"/>
      <c r="G65" s="80"/>
      <c r="H65" s="80"/>
      <c r="I65" s="80"/>
      <c r="J65" s="80"/>
      <c r="K65" s="80"/>
      <c r="L65" s="80"/>
      <c r="M65" s="80"/>
    </row>
    <row r="66" spans="2:25" ht="14.25">
      <c r="B66" s="2"/>
      <c r="C66" s="3"/>
      <c r="D66" s="3"/>
      <c r="E66" s="3"/>
      <c r="F66" s="3"/>
      <c r="G66" s="3"/>
      <c r="H66" s="3"/>
      <c r="I66" s="3"/>
      <c r="J66" s="3"/>
      <c r="K66" s="3"/>
      <c r="L66" s="3"/>
      <c r="M66" s="4"/>
      <c r="O66" s="126" t="s">
        <v>319</v>
      </c>
      <c r="Y66" s="126" t="s">
        <v>340</v>
      </c>
    </row>
    <row r="67" spans="2:25" ht="15" customHeight="1">
      <c r="B67" s="5"/>
      <c r="C67" s="131"/>
      <c r="D67" s="165"/>
      <c r="E67" s="304" t="s">
        <v>309</v>
      </c>
      <c r="F67" s="304"/>
      <c r="G67" s="304"/>
      <c r="H67" s="304"/>
      <c r="I67" s="304"/>
      <c r="J67" s="304"/>
      <c r="K67" s="304"/>
      <c r="L67" s="165"/>
      <c r="M67" s="6"/>
      <c r="O67" s="126" t="s">
        <v>176</v>
      </c>
      <c r="Y67" s="126" t="s">
        <v>176</v>
      </c>
    </row>
    <row r="68" spans="2:13" ht="14.25">
      <c r="B68" s="5"/>
      <c r="C68" s="131"/>
      <c r="D68" s="111"/>
      <c r="E68" s="310" t="s">
        <v>176</v>
      </c>
      <c r="F68" s="310"/>
      <c r="G68" s="310"/>
      <c r="H68" s="310"/>
      <c r="I68" s="310"/>
      <c r="J68" s="310"/>
      <c r="K68" s="310"/>
      <c r="L68" s="111"/>
      <c r="M68" s="6"/>
    </row>
    <row r="69" spans="2:13" ht="32.25" customHeight="1">
      <c r="B69" s="5"/>
      <c r="C69" s="155"/>
      <c r="D69" s="131"/>
      <c r="E69" s="293" t="s">
        <v>221</v>
      </c>
      <c r="F69" s="293"/>
      <c r="G69" s="293"/>
      <c r="H69" s="293"/>
      <c r="I69" s="293"/>
      <c r="J69" s="293"/>
      <c r="K69" s="293"/>
      <c r="L69" s="111"/>
      <c r="M69" s="6"/>
    </row>
    <row r="70" spans="2:13" ht="14.25">
      <c r="B70" s="5"/>
      <c r="C70" s="7"/>
      <c r="D70" s="7"/>
      <c r="E70" s="7"/>
      <c r="F70" s="7"/>
      <c r="G70" s="7"/>
      <c r="H70" s="7"/>
      <c r="I70" s="7"/>
      <c r="J70" s="7"/>
      <c r="K70" s="7"/>
      <c r="L70" s="7"/>
      <c r="M70" s="6"/>
    </row>
    <row r="71" spans="2:13" ht="13.8" thickBot="1">
      <c r="B71" s="5"/>
      <c r="C71" s="8"/>
      <c r="D71" s="8" t="s">
        <v>1</v>
      </c>
      <c r="E71" s="8">
        <v>2015</v>
      </c>
      <c r="F71" s="8">
        <v>2016</v>
      </c>
      <c r="G71" s="8">
        <v>2017</v>
      </c>
      <c r="H71" s="8">
        <v>2018</v>
      </c>
      <c r="I71" s="8">
        <v>2019</v>
      </c>
      <c r="J71" s="8">
        <v>2020</v>
      </c>
      <c r="K71" s="8">
        <v>2021</v>
      </c>
      <c r="L71" s="83"/>
      <c r="M71" s="6"/>
    </row>
    <row r="72" spans="2:13" ht="13.8" thickBot="1">
      <c r="B72" s="5"/>
      <c r="C72" s="7"/>
      <c r="D72" s="201" t="s">
        <v>50</v>
      </c>
      <c r="E72" s="68">
        <v>557.6330331272419</v>
      </c>
      <c r="F72" s="68">
        <v>584.9317509069641</v>
      </c>
      <c r="G72" s="68">
        <v>614.9003544693315</v>
      </c>
      <c r="H72" s="68">
        <v>645.6608096719274</v>
      </c>
      <c r="I72" s="68">
        <v>681.1003172061722</v>
      </c>
      <c r="J72" s="68">
        <v>727.1321452171926</v>
      </c>
      <c r="K72" s="68">
        <v>771.259356640236</v>
      </c>
      <c r="L72" s="83"/>
      <c r="M72" s="6"/>
    </row>
    <row r="73" spans="2:13" ht="13.8" thickBot="1">
      <c r="B73" s="5"/>
      <c r="C73" s="7"/>
      <c r="D73" s="7" t="s">
        <v>10</v>
      </c>
      <c r="E73" s="68">
        <v>137.1612468966719</v>
      </c>
      <c r="F73" s="68">
        <v>156.88424605143317</v>
      </c>
      <c r="G73" s="68">
        <v>181.98870522364743</v>
      </c>
      <c r="H73" s="68">
        <v>210.92144833663423</v>
      </c>
      <c r="I73" s="68">
        <v>239.61487187393618</v>
      </c>
      <c r="J73" s="68">
        <v>273.5031219816806</v>
      </c>
      <c r="K73" s="68">
        <v>306.82199147593104</v>
      </c>
      <c r="L73" s="83"/>
      <c r="M73" s="6"/>
    </row>
    <row r="74" spans="2:13" ht="13.8" thickBot="1">
      <c r="B74" s="5"/>
      <c r="C74" s="7"/>
      <c r="D74" s="7" t="s">
        <v>6</v>
      </c>
      <c r="E74" s="68">
        <v>432.91958854670224</v>
      </c>
      <c r="F74" s="68">
        <v>409.06421381195565</v>
      </c>
      <c r="G74" s="68">
        <v>384.67147063855367</v>
      </c>
      <c r="H74" s="68">
        <v>359.70861675436913</v>
      </c>
      <c r="I74" s="68">
        <v>334.1935912966209</v>
      </c>
      <c r="J74" s="68">
        <v>308.1196731609965</v>
      </c>
      <c r="K74" s="68">
        <v>281.3390801380855</v>
      </c>
      <c r="L74" s="83"/>
      <c r="M74" s="6"/>
    </row>
    <row r="75" spans="2:13" ht="13.8" thickBot="1">
      <c r="B75" s="5"/>
      <c r="C75" s="7"/>
      <c r="D75" s="235" t="s">
        <v>171</v>
      </c>
      <c r="E75" s="68">
        <v>132.35770429589914</v>
      </c>
      <c r="F75" s="68">
        <v>133.32696204241736</v>
      </c>
      <c r="G75" s="68">
        <v>134.23795957646786</v>
      </c>
      <c r="H75" s="68">
        <v>135.9696260437778</v>
      </c>
      <c r="I75" s="68">
        <v>137.8517814679213</v>
      </c>
      <c r="J75" s="68">
        <v>140.36397989022686</v>
      </c>
      <c r="K75" s="68">
        <v>142.65655369323406</v>
      </c>
      <c r="L75" s="83"/>
      <c r="M75" s="6"/>
    </row>
    <row r="76" spans="2:13" ht="13.8" thickBot="1">
      <c r="B76" s="5"/>
      <c r="C76" s="7"/>
      <c r="D76" s="235" t="s">
        <v>110</v>
      </c>
      <c r="E76" s="68">
        <v>964.5987983681161</v>
      </c>
      <c r="F76" s="68">
        <v>955.0035143606607</v>
      </c>
      <c r="G76" s="68">
        <v>939.1748748144541</v>
      </c>
      <c r="H76" s="68">
        <v>914.0742176068982</v>
      </c>
      <c r="I76" s="68">
        <v>886.1514741507615</v>
      </c>
      <c r="J76" s="68">
        <v>838.5104687027618</v>
      </c>
      <c r="K76" s="68">
        <v>793.9249990161347</v>
      </c>
      <c r="L76" s="83"/>
      <c r="M76" s="6"/>
    </row>
    <row r="77" spans="2:13" ht="13.8" thickBot="1">
      <c r="B77" s="5"/>
      <c r="C77" s="7"/>
      <c r="D77" s="7" t="s">
        <v>7</v>
      </c>
      <c r="E77" s="68">
        <v>16.023779443025393</v>
      </c>
      <c r="F77" s="68">
        <v>15.249663976623909</v>
      </c>
      <c r="G77" s="68">
        <v>15.796403317655612</v>
      </c>
      <c r="H77" s="68">
        <v>16.341517531084047</v>
      </c>
      <c r="I77" s="68">
        <v>16.877578041326952</v>
      </c>
      <c r="J77" s="68">
        <v>17.43526896604307</v>
      </c>
      <c r="K77" s="68">
        <v>17.964895251723483</v>
      </c>
      <c r="L77" s="83"/>
      <c r="M77" s="6"/>
    </row>
    <row r="78" spans="2:13" ht="13.8" thickBot="1">
      <c r="B78" s="5"/>
      <c r="C78" s="7"/>
      <c r="D78" s="7" t="s">
        <v>172</v>
      </c>
      <c r="E78" s="68">
        <v>6.4659966894855145</v>
      </c>
      <c r="F78" s="68">
        <v>6.366681448822813</v>
      </c>
      <c r="G78" s="68">
        <v>7.107708378413416</v>
      </c>
      <c r="H78" s="68">
        <v>7.8384708008042985</v>
      </c>
      <c r="I78" s="68">
        <v>8.495901562783512</v>
      </c>
      <c r="J78" s="68">
        <v>9.347899665203688</v>
      </c>
      <c r="K78" s="68">
        <v>9.96495197700519</v>
      </c>
      <c r="L78" s="83"/>
      <c r="M78" s="6"/>
    </row>
    <row r="79" spans="2:13" ht="13.8" thickBot="1">
      <c r="B79" s="9"/>
      <c r="C79" s="10"/>
      <c r="D79" s="10"/>
      <c r="E79" s="10"/>
      <c r="F79" s="10"/>
      <c r="G79" s="10"/>
      <c r="H79" s="10"/>
      <c r="I79" s="10"/>
      <c r="J79" s="10"/>
      <c r="K79" s="10"/>
      <c r="L79" s="10"/>
      <c r="M79" s="11"/>
    </row>
    <row r="80" spans="2:13" ht="14.25">
      <c r="B80" s="80"/>
      <c r="C80" s="80"/>
      <c r="D80" s="80"/>
      <c r="E80" s="80"/>
      <c r="F80" s="80"/>
      <c r="G80" s="80"/>
      <c r="H80" s="80"/>
      <c r="I80" s="80"/>
      <c r="J80" s="80"/>
      <c r="K80" s="80"/>
      <c r="L80" s="80"/>
      <c r="M80" s="80"/>
    </row>
    <row r="81" spans="2:13" ht="13.8" thickBot="1">
      <c r="B81" s="80"/>
      <c r="C81" s="80"/>
      <c r="D81" s="36"/>
      <c r="E81" s="80"/>
      <c r="F81" s="80"/>
      <c r="G81" s="80"/>
      <c r="H81" s="80"/>
      <c r="I81" s="80"/>
      <c r="J81" s="80"/>
      <c r="K81" s="80"/>
      <c r="L81" s="80"/>
      <c r="M81" s="80"/>
    </row>
    <row r="82" spans="2:13" ht="14.25">
      <c r="B82" s="2"/>
      <c r="C82" s="3"/>
      <c r="D82" s="3"/>
      <c r="E82" s="3"/>
      <c r="F82" s="3"/>
      <c r="G82" s="3"/>
      <c r="H82" s="3"/>
      <c r="I82" s="3"/>
      <c r="J82" s="3"/>
      <c r="K82" s="3"/>
      <c r="L82" s="3"/>
      <c r="M82" s="4"/>
    </row>
    <row r="83" spans="2:13" ht="33" customHeight="1">
      <c r="B83" s="5"/>
      <c r="C83" s="131"/>
      <c r="D83" s="165"/>
      <c r="E83" s="304" t="s">
        <v>337</v>
      </c>
      <c r="F83" s="304"/>
      <c r="G83" s="304"/>
      <c r="H83" s="304"/>
      <c r="I83" s="304"/>
      <c r="J83" s="304"/>
      <c r="K83" s="304"/>
      <c r="L83" s="165"/>
      <c r="M83" s="6"/>
    </row>
    <row r="84" spans="2:13" ht="15" customHeight="1">
      <c r="B84" s="5"/>
      <c r="C84" s="131"/>
      <c r="D84" s="111"/>
      <c r="E84" s="310" t="s">
        <v>176</v>
      </c>
      <c r="F84" s="310"/>
      <c r="G84" s="310"/>
      <c r="H84" s="310"/>
      <c r="I84" s="310"/>
      <c r="J84" s="310"/>
      <c r="K84" s="310"/>
      <c r="L84" s="111"/>
      <c r="M84" s="6"/>
    </row>
    <row r="85" spans="2:13" ht="32.25" customHeight="1">
      <c r="B85" s="5"/>
      <c r="C85" s="155"/>
      <c r="D85" s="111"/>
      <c r="E85" s="293" t="s">
        <v>336</v>
      </c>
      <c r="F85" s="293"/>
      <c r="G85" s="293"/>
      <c r="H85" s="293"/>
      <c r="I85" s="293"/>
      <c r="J85" s="293"/>
      <c r="K85" s="293"/>
      <c r="L85" s="111"/>
      <c r="M85" s="6"/>
    </row>
    <row r="86" spans="2:13" ht="14.25">
      <c r="B86" s="5"/>
      <c r="C86" s="7"/>
      <c r="D86" s="7"/>
      <c r="E86" s="7"/>
      <c r="F86" s="7"/>
      <c r="G86" s="7"/>
      <c r="H86" s="7"/>
      <c r="I86" s="7"/>
      <c r="J86" s="7"/>
      <c r="K86" s="7"/>
      <c r="L86" s="7"/>
      <c r="M86" s="6"/>
    </row>
    <row r="87" spans="2:13" ht="13.8" thickBot="1">
      <c r="B87" s="5"/>
      <c r="C87" s="8"/>
      <c r="D87" s="8" t="s">
        <v>1</v>
      </c>
      <c r="E87" s="8">
        <v>2015</v>
      </c>
      <c r="F87" s="8">
        <v>2016</v>
      </c>
      <c r="G87" s="8">
        <v>2017</v>
      </c>
      <c r="H87" s="8">
        <v>2018</v>
      </c>
      <c r="I87" s="8">
        <v>2019</v>
      </c>
      <c r="J87" s="8">
        <v>2020</v>
      </c>
      <c r="K87" s="8">
        <v>2021</v>
      </c>
      <c r="L87" s="83"/>
      <c r="M87" s="6"/>
    </row>
    <row r="88" spans="2:13" ht="13.8" thickBot="1">
      <c r="B88" s="5"/>
      <c r="C88" s="7"/>
      <c r="D88" s="201" t="s">
        <v>50</v>
      </c>
      <c r="E88" s="68">
        <v>557.6330331272419</v>
      </c>
      <c r="F88" s="68">
        <v>584.1558161689926</v>
      </c>
      <c r="G88" s="68">
        <v>611.9588929589294</v>
      </c>
      <c r="H88" s="68">
        <v>633.8558621518279</v>
      </c>
      <c r="I88" s="68">
        <v>655.5324502787652</v>
      </c>
      <c r="J88" s="68">
        <v>666.0345026890471</v>
      </c>
      <c r="K88" s="68">
        <v>676.8701633285156</v>
      </c>
      <c r="L88" s="83"/>
      <c r="M88" s="6"/>
    </row>
    <row r="89" spans="2:13" ht="13.8" thickBot="1">
      <c r="B89" s="5"/>
      <c r="C89" s="7"/>
      <c r="D89" s="7" t="s">
        <v>10</v>
      </c>
      <c r="E89" s="68">
        <v>137.1612468966719</v>
      </c>
      <c r="F89" s="68">
        <v>143.17535842334706</v>
      </c>
      <c r="G89" s="68">
        <v>149.34275631712916</v>
      </c>
      <c r="H89" s="68">
        <v>155.70428903139646</v>
      </c>
      <c r="I89" s="68">
        <v>162.17054170997898</v>
      </c>
      <c r="J89" s="68">
        <v>168.48518774182486</v>
      </c>
      <c r="K89" s="68">
        <v>175.0396287610691</v>
      </c>
      <c r="L89" s="83"/>
      <c r="M89" s="6"/>
    </row>
    <row r="90" spans="2:13" ht="13.8" thickBot="1">
      <c r="B90" s="5"/>
      <c r="C90" s="7"/>
      <c r="D90" s="7" t="s">
        <v>6</v>
      </c>
      <c r="E90" s="68">
        <v>432.91958854670224</v>
      </c>
      <c r="F90" s="68">
        <v>437.93027361083256</v>
      </c>
      <c r="G90" s="68">
        <v>443.38616939110017</v>
      </c>
      <c r="H90" s="68">
        <v>445.4922196812825</v>
      </c>
      <c r="I90" s="68">
        <v>447.4215551062536</v>
      </c>
      <c r="J90" s="68">
        <v>445.9549978483812</v>
      </c>
      <c r="K90" s="68">
        <v>444.4005217104642</v>
      </c>
      <c r="L90" s="83"/>
      <c r="M90" s="6"/>
    </row>
    <row r="91" spans="2:13" ht="13.8" thickBot="1">
      <c r="B91" s="5"/>
      <c r="C91" s="7"/>
      <c r="D91" s="235" t="s">
        <v>171</v>
      </c>
      <c r="E91" s="68">
        <v>132.35770429589914</v>
      </c>
      <c r="F91" s="68">
        <v>133.55910874939732</v>
      </c>
      <c r="G91" s="68">
        <v>134.75795860763893</v>
      </c>
      <c r="H91" s="68">
        <v>136.77437587505338</v>
      </c>
      <c r="I91" s="68">
        <v>138.8823375759875</v>
      </c>
      <c r="J91" s="68">
        <v>141.65460011176947</v>
      </c>
      <c r="K91" s="68">
        <v>144.38047322509766</v>
      </c>
      <c r="L91" s="83"/>
      <c r="M91" s="6"/>
    </row>
    <row r="92" spans="2:13" ht="13.8" thickBot="1">
      <c r="B92" s="5"/>
      <c r="C92" s="7"/>
      <c r="D92" s="235" t="s">
        <v>110</v>
      </c>
      <c r="E92" s="68">
        <v>964.5987983681161</v>
      </c>
      <c r="F92" s="68">
        <v>951.6123906139806</v>
      </c>
      <c r="G92" s="68">
        <v>943.3300377789801</v>
      </c>
      <c r="H92" s="68">
        <v>941.524042406102</v>
      </c>
      <c r="I92" s="68">
        <v>942.0934864360518</v>
      </c>
      <c r="J92" s="68">
        <v>961.7930667333491</v>
      </c>
      <c r="K92" s="68">
        <v>980.2388577576777</v>
      </c>
      <c r="L92" s="83"/>
      <c r="M92" s="6"/>
    </row>
    <row r="93" spans="2:13" ht="13.8" thickBot="1">
      <c r="B93" s="5"/>
      <c r="C93" s="7"/>
      <c r="D93" s="7" t="s">
        <v>7</v>
      </c>
      <c r="E93" s="68">
        <v>16.023779443025393</v>
      </c>
      <c r="F93" s="68">
        <v>16.005865637152183</v>
      </c>
      <c r="G93" s="68">
        <v>16.005746505881557</v>
      </c>
      <c r="H93" s="68">
        <v>16.03449529376023</v>
      </c>
      <c r="I93" s="68">
        <v>16.07303961978077</v>
      </c>
      <c r="J93" s="68">
        <v>16.182128634494212</v>
      </c>
      <c r="K93" s="68">
        <v>16.269417899689945</v>
      </c>
      <c r="L93" s="83"/>
      <c r="M93" s="6"/>
    </row>
    <row r="94" spans="2:13" ht="13.8" thickBot="1">
      <c r="B94" s="5"/>
      <c r="C94" s="7"/>
      <c r="D94" s="7" t="s">
        <v>172</v>
      </c>
      <c r="E94" s="68">
        <v>6.4659966894855145</v>
      </c>
      <c r="F94" s="68">
        <v>7.95334323761785</v>
      </c>
      <c r="G94" s="68">
        <v>9.546920764622087</v>
      </c>
      <c r="H94" s="68">
        <v>11.166794797612251</v>
      </c>
      <c r="I94" s="68">
        <v>12.933542236995997</v>
      </c>
      <c r="J94" s="68">
        <v>14.357566249994733</v>
      </c>
      <c r="K94" s="68">
        <v>16.23268994704119</v>
      </c>
      <c r="L94" s="83"/>
      <c r="M94" s="6"/>
    </row>
    <row r="95" spans="2:13" ht="13.8" thickBot="1">
      <c r="B95" s="9"/>
      <c r="C95" s="10"/>
      <c r="D95" s="10"/>
      <c r="E95" s="10"/>
      <c r="F95" s="10"/>
      <c r="G95" s="10"/>
      <c r="H95" s="10"/>
      <c r="I95" s="10"/>
      <c r="J95" s="10"/>
      <c r="K95" s="10"/>
      <c r="L95" s="10"/>
      <c r="M95" s="11"/>
    </row>
    <row r="96" spans="2:13" ht="14.25">
      <c r="B96" s="80"/>
      <c r="C96" s="80"/>
      <c r="D96" s="80"/>
      <c r="E96" s="80"/>
      <c r="F96" s="80"/>
      <c r="G96" s="80"/>
      <c r="H96" s="80"/>
      <c r="I96" s="80"/>
      <c r="J96" s="80"/>
      <c r="K96" s="80"/>
      <c r="L96" s="80"/>
      <c r="M96" s="80"/>
    </row>
    <row r="97" spans="2:13" ht="13.8" thickBot="1">
      <c r="B97" s="80"/>
      <c r="C97" s="80"/>
      <c r="D97" s="80"/>
      <c r="E97" s="80"/>
      <c r="F97" s="80"/>
      <c r="G97" s="80"/>
      <c r="H97" s="80"/>
      <c r="I97" s="80"/>
      <c r="J97" s="80"/>
      <c r="K97" s="80"/>
      <c r="L97" s="80"/>
      <c r="M97" s="80"/>
    </row>
    <row r="98" spans="2:13" ht="14.25">
      <c r="B98" s="2"/>
      <c r="C98" s="3"/>
      <c r="D98" s="3"/>
      <c r="E98" s="3"/>
      <c r="F98" s="3"/>
      <c r="G98" s="3"/>
      <c r="H98" s="3"/>
      <c r="I98" s="3"/>
      <c r="J98" s="3"/>
      <c r="K98" s="3"/>
      <c r="L98" s="3"/>
      <c r="M98" s="4"/>
    </row>
    <row r="99" spans="2:13" ht="15" customHeight="1">
      <c r="B99" s="5"/>
      <c r="C99" s="131"/>
      <c r="D99" s="165"/>
      <c r="E99" s="304" t="s">
        <v>271</v>
      </c>
      <c r="F99" s="304"/>
      <c r="G99" s="304"/>
      <c r="H99" s="304"/>
      <c r="I99" s="304"/>
      <c r="J99" s="304"/>
      <c r="K99" s="304"/>
      <c r="L99" s="165"/>
      <c r="M99" s="6"/>
    </row>
    <row r="100" spans="2:13" ht="12.75" customHeight="1">
      <c r="B100" s="5"/>
      <c r="C100" s="131"/>
      <c r="D100" s="111"/>
      <c r="E100" s="310" t="s">
        <v>240</v>
      </c>
      <c r="F100" s="310"/>
      <c r="G100" s="310"/>
      <c r="H100" s="310"/>
      <c r="I100" s="310"/>
      <c r="J100" s="310"/>
      <c r="K100" s="310"/>
      <c r="L100" s="111"/>
      <c r="M100" s="6"/>
    </row>
    <row r="101" spans="2:13" ht="33" customHeight="1">
      <c r="B101" s="5"/>
      <c r="C101" s="155"/>
      <c r="D101" s="131"/>
      <c r="E101" s="293" t="s">
        <v>223</v>
      </c>
      <c r="F101" s="293"/>
      <c r="G101" s="293"/>
      <c r="H101" s="293"/>
      <c r="I101" s="293"/>
      <c r="J101" s="293"/>
      <c r="K101" s="293"/>
      <c r="L101" s="111"/>
      <c r="M101" s="6"/>
    </row>
    <row r="102" spans="2:13" ht="14.25">
      <c r="B102" s="5"/>
      <c r="C102" s="7"/>
      <c r="D102" s="7"/>
      <c r="E102" s="7"/>
      <c r="F102" s="7"/>
      <c r="G102" s="7"/>
      <c r="H102" s="7"/>
      <c r="I102" s="7"/>
      <c r="J102" s="7"/>
      <c r="K102" s="7"/>
      <c r="L102" s="7"/>
      <c r="M102" s="6"/>
    </row>
    <row r="103" spans="2:13" ht="13.8" thickBot="1">
      <c r="B103" s="5"/>
      <c r="C103" s="8" t="s">
        <v>11</v>
      </c>
      <c r="D103" s="8" t="s">
        <v>0</v>
      </c>
      <c r="E103" s="8">
        <v>2015</v>
      </c>
      <c r="F103" s="8">
        <v>2016</v>
      </c>
      <c r="G103" s="8">
        <v>2017</v>
      </c>
      <c r="H103" s="8">
        <v>2018</v>
      </c>
      <c r="I103" s="8">
        <v>2019</v>
      </c>
      <c r="J103" s="8">
        <v>2020</v>
      </c>
      <c r="K103" s="8">
        <v>2021</v>
      </c>
      <c r="L103" s="8"/>
      <c r="M103" s="6"/>
    </row>
    <row r="104" spans="2:13" ht="13.8" thickBot="1">
      <c r="B104" s="5"/>
      <c r="C104" s="7" t="s">
        <v>12</v>
      </c>
      <c r="D104" s="7" t="s">
        <v>66</v>
      </c>
      <c r="E104" s="68">
        <v>6872.35559199232</v>
      </c>
      <c r="F104" s="68">
        <v>6821.031036502755</v>
      </c>
      <c r="G104" s="68">
        <v>6759.284649172395</v>
      </c>
      <c r="H104" s="68">
        <v>6693.700812438896</v>
      </c>
      <c r="I104" s="68">
        <v>6629.477904554071</v>
      </c>
      <c r="J104" s="68">
        <v>6545.212572582655</v>
      </c>
      <c r="K104" s="68">
        <v>6468.661618530321</v>
      </c>
      <c r="L104" s="7"/>
      <c r="M104" s="6"/>
    </row>
    <row r="105" spans="2:13" ht="13.8" thickBot="1">
      <c r="B105" s="5"/>
      <c r="C105" s="7" t="s">
        <v>12</v>
      </c>
      <c r="D105" s="7" t="s">
        <v>165</v>
      </c>
      <c r="E105" s="68">
        <v>6872.35559199232</v>
      </c>
      <c r="F105" s="68">
        <v>6874.665011858801</v>
      </c>
      <c r="G105" s="68">
        <v>6879.68153749534</v>
      </c>
      <c r="H105" s="68">
        <v>6889.635903780862</v>
      </c>
      <c r="I105" s="68">
        <v>6899.941183737456</v>
      </c>
      <c r="J105" s="68">
        <v>6923.410307284152</v>
      </c>
      <c r="K105" s="68">
        <v>6943.5481670469935</v>
      </c>
      <c r="L105" s="7"/>
      <c r="M105" s="6"/>
    </row>
    <row r="106" spans="2:13" ht="13.8" thickBot="1">
      <c r="B106" s="5"/>
      <c r="C106" s="7" t="s">
        <v>13</v>
      </c>
      <c r="D106" s="7" t="s">
        <v>66</v>
      </c>
      <c r="E106" s="68">
        <v>4567.387290025654</v>
      </c>
      <c r="F106" s="68">
        <v>4512.946439701759</v>
      </c>
      <c r="G106" s="68">
        <v>4455.962766769432</v>
      </c>
      <c r="H106" s="68">
        <v>4399.3318713150575</v>
      </c>
      <c r="I106" s="68">
        <v>4345.137614080086</v>
      </c>
      <c r="J106" s="68">
        <v>4294.603403803381</v>
      </c>
      <c r="K106" s="68">
        <v>4241.90789270501</v>
      </c>
      <c r="L106" s="7"/>
      <c r="M106" s="6"/>
    </row>
    <row r="107" spans="2:13" ht="13.8" thickBot="1">
      <c r="B107" s="5"/>
      <c r="C107" s="7" t="s">
        <v>13</v>
      </c>
      <c r="D107" s="7" t="s">
        <v>165</v>
      </c>
      <c r="E107" s="68">
        <v>4567.387290025654</v>
      </c>
      <c r="F107" s="68">
        <v>4531.5629413323695</v>
      </c>
      <c r="G107" s="68">
        <v>4496.627591865276</v>
      </c>
      <c r="H107" s="68">
        <v>4464.110982281509</v>
      </c>
      <c r="I107" s="68">
        <v>4431.096502012437</v>
      </c>
      <c r="J107" s="68">
        <v>4407.657808452021</v>
      </c>
      <c r="K107" s="68">
        <v>4377.72308228928</v>
      </c>
      <c r="L107" s="7"/>
      <c r="M107" s="6"/>
    </row>
    <row r="108" spans="2:13" ht="13.8" thickBot="1">
      <c r="B108" s="5"/>
      <c r="C108" s="7" t="s">
        <v>14</v>
      </c>
      <c r="D108" s="7" t="s">
        <v>66</v>
      </c>
      <c r="E108" s="68">
        <v>7246.739670627808</v>
      </c>
      <c r="F108" s="68">
        <v>7105.910286398495</v>
      </c>
      <c r="G108" s="68">
        <v>6962.46937405289</v>
      </c>
      <c r="H108" s="68">
        <v>6821.231177701385</v>
      </c>
      <c r="I108" s="68">
        <v>6685.626459938618</v>
      </c>
      <c r="J108" s="68">
        <v>6540.6734949440815</v>
      </c>
      <c r="K108" s="68">
        <v>6401.999430341186</v>
      </c>
      <c r="L108" s="7"/>
      <c r="M108" s="6"/>
    </row>
    <row r="109" spans="2:13" ht="13.8" thickBot="1">
      <c r="B109" s="5"/>
      <c r="C109" s="7" t="s">
        <v>14</v>
      </c>
      <c r="D109" s="7" t="s">
        <v>165</v>
      </c>
      <c r="E109" s="68">
        <v>7246.739670627808</v>
      </c>
      <c r="F109" s="68">
        <v>7241.665768144922</v>
      </c>
      <c r="G109" s="68">
        <v>7235.110114753863</v>
      </c>
      <c r="H109" s="68">
        <v>7222.728105345834</v>
      </c>
      <c r="I109" s="68">
        <v>7212.607841310983</v>
      </c>
      <c r="J109" s="68">
        <v>7206.070901185424</v>
      </c>
      <c r="K109" s="68">
        <v>7196.608001387721</v>
      </c>
      <c r="L109" s="7"/>
      <c r="M109" s="6"/>
    </row>
    <row r="110" spans="2:13" ht="13.8" thickBot="1">
      <c r="B110" s="9"/>
      <c r="C110" s="10"/>
      <c r="D110" s="10"/>
      <c r="E110" s="10"/>
      <c r="F110" s="10"/>
      <c r="G110" s="10"/>
      <c r="H110" s="10"/>
      <c r="I110" s="10"/>
      <c r="J110" s="10"/>
      <c r="K110" s="10"/>
      <c r="L110" s="10"/>
      <c r="M110" s="11"/>
    </row>
    <row r="111" spans="2:13" ht="14.25">
      <c r="B111" s="80"/>
      <c r="C111" s="80"/>
      <c r="D111" s="80"/>
      <c r="E111" s="80"/>
      <c r="F111" s="80"/>
      <c r="G111" s="80"/>
      <c r="H111" s="80"/>
      <c r="I111" s="80"/>
      <c r="J111" s="80"/>
      <c r="K111" s="80"/>
      <c r="L111" s="80"/>
      <c r="M111" s="80"/>
    </row>
    <row r="112" spans="2:13" ht="13.8" thickBot="1">
      <c r="B112" s="80"/>
      <c r="C112" s="36"/>
      <c r="D112" s="36"/>
      <c r="E112" s="80"/>
      <c r="F112" s="80"/>
      <c r="G112" s="80"/>
      <c r="H112" s="80"/>
      <c r="I112" s="80"/>
      <c r="J112" s="80"/>
      <c r="K112" s="80"/>
      <c r="L112" s="80"/>
      <c r="M112" s="80"/>
    </row>
    <row r="113" spans="2:13" ht="14.25">
      <c r="B113" s="2"/>
      <c r="C113" s="3"/>
      <c r="D113" s="3"/>
      <c r="E113" s="3"/>
      <c r="F113" s="3"/>
      <c r="G113" s="3"/>
      <c r="H113" s="3"/>
      <c r="I113" s="3"/>
      <c r="J113" s="3"/>
      <c r="K113" s="3"/>
      <c r="L113" s="3"/>
      <c r="M113" s="4"/>
    </row>
    <row r="114" spans="2:13" ht="15" customHeight="1">
      <c r="B114" s="5"/>
      <c r="C114" s="131"/>
      <c r="D114" s="165"/>
      <c r="E114" s="304" t="s">
        <v>272</v>
      </c>
      <c r="F114" s="304"/>
      <c r="G114" s="304"/>
      <c r="H114" s="304"/>
      <c r="I114" s="304"/>
      <c r="J114" s="304"/>
      <c r="K114" s="304"/>
      <c r="L114" s="165"/>
      <c r="M114" s="6"/>
    </row>
    <row r="115" spans="2:13" ht="14.25">
      <c r="B115" s="5"/>
      <c r="C115" s="131"/>
      <c r="D115" s="111"/>
      <c r="E115" s="310" t="s">
        <v>175</v>
      </c>
      <c r="F115" s="310"/>
      <c r="G115" s="310"/>
      <c r="H115" s="310"/>
      <c r="I115" s="310"/>
      <c r="J115" s="310"/>
      <c r="K115" s="310"/>
      <c r="L115" s="111"/>
      <c r="M115" s="6"/>
    </row>
    <row r="116" spans="2:13" ht="33" customHeight="1">
      <c r="B116" s="5"/>
      <c r="C116" s="155"/>
      <c r="D116" s="131"/>
      <c r="E116" s="293" t="s">
        <v>222</v>
      </c>
      <c r="F116" s="293"/>
      <c r="G116" s="293"/>
      <c r="H116" s="293"/>
      <c r="I116" s="293"/>
      <c r="J116" s="293"/>
      <c r="K116" s="293"/>
      <c r="L116" s="162"/>
      <c r="M116" s="6"/>
    </row>
    <row r="117" spans="2:13" ht="14.25">
      <c r="B117" s="5"/>
      <c r="C117" s="7"/>
      <c r="D117" s="7"/>
      <c r="E117" s="7"/>
      <c r="F117" s="7"/>
      <c r="G117" s="7"/>
      <c r="H117" s="7"/>
      <c r="I117" s="7"/>
      <c r="J117" s="7"/>
      <c r="K117" s="7"/>
      <c r="L117" s="7"/>
      <c r="M117" s="6"/>
    </row>
    <row r="118" spans="2:13" ht="13.8" thickBot="1">
      <c r="B118" s="5"/>
      <c r="C118" s="8" t="s">
        <v>11</v>
      </c>
      <c r="D118" s="8" t="s">
        <v>0</v>
      </c>
      <c r="E118" s="8">
        <v>2015</v>
      </c>
      <c r="F118" s="8">
        <v>2016</v>
      </c>
      <c r="G118" s="8">
        <v>2017</v>
      </c>
      <c r="H118" s="8">
        <v>2018</v>
      </c>
      <c r="I118" s="8">
        <v>2019</v>
      </c>
      <c r="J118" s="8">
        <v>2020</v>
      </c>
      <c r="K118" s="8">
        <v>2021</v>
      </c>
      <c r="L118" s="8"/>
      <c r="M118" s="6"/>
    </row>
    <row r="119" spans="2:13" ht="13.8" thickBot="1">
      <c r="B119" s="5"/>
      <c r="C119" s="7" t="s">
        <v>12</v>
      </c>
      <c r="D119" s="7" t="s">
        <v>66</v>
      </c>
      <c r="E119" s="68">
        <v>1405.939754352661</v>
      </c>
      <c r="F119" s="68">
        <v>1432.8946733422222</v>
      </c>
      <c r="G119" s="68">
        <v>1462.2102015591267</v>
      </c>
      <c r="H119" s="68">
        <v>1486.9713862326453</v>
      </c>
      <c r="I119" s="68">
        <v>1512.390547362995</v>
      </c>
      <c r="J119" s="68">
        <v>1535.6493826590195</v>
      </c>
      <c r="K119" s="68">
        <v>1556.654479212199</v>
      </c>
      <c r="L119" s="7"/>
      <c r="M119" s="6"/>
    </row>
    <row r="120" spans="2:13" ht="13.8" thickBot="1">
      <c r="B120" s="5"/>
      <c r="C120" s="7" t="s">
        <v>12</v>
      </c>
      <c r="D120" s="7" t="s">
        <v>165</v>
      </c>
      <c r="E120" s="68">
        <v>1405.939754352661</v>
      </c>
      <c r="F120" s="68">
        <v>1440.5116846909536</v>
      </c>
      <c r="G120" s="68">
        <v>1480.2891748744187</v>
      </c>
      <c r="H120" s="68">
        <v>1517.9294074221707</v>
      </c>
      <c r="I120" s="68">
        <v>1557.4272346847085</v>
      </c>
      <c r="J120" s="68">
        <v>1601.89457802939</v>
      </c>
      <c r="K120" s="68">
        <v>1644.4788799788262</v>
      </c>
      <c r="L120" s="83"/>
      <c r="M120" s="6"/>
    </row>
    <row r="121" spans="2:13" ht="13.8" thickBot="1">
      <c r="B121" s="5"/>
      <c r="C121" s="7" t="s">
        <v>13</v>
      </c>
      <c r="D121" s="7" t="s">
        <v>66</v>
      </c>
      <c r="E121" s="68">
        <v>506.3540671317201</v>
      </c>
      <c r="F121" s="68">
        <v>498.77359371657974</v>
      </c>
      <c r="G121" s="68">
        <v>492.0864491243669</v>
      </c>
      <c r="H121" s="68">
        <v>485.5160461949042</v>
      </c>
      <c r="I121" s="68">
        <v>479.6109790687542</v>
      </c>
      <c r="J121" s="68">
        <v>472.5045759482786</v>
      </c>
      <c r="K121" s="68">
        <v>467.0198672609309</v>
      </c>
      <c r="L121" s="7"/>
      <c r="M121" s="6"/>
    </row>
    <row r="122" spans="2:13" ht="13.8" thickBot="1">
      <c r="B122" s="5"/>
      <c r="C122" s="7" t="s">
        <v>13</v>
      </c>
      <c r="D122" s="7" t="s">
        <v>165</v>
      </c>
      <c r="E122" s="68">
        <v>506.3540671317201</v>
      </c>
      <c r="F122" s="68">
        <v>500.4469652143304</v>
      </c>
      <c r="G122" s="68">
        <v>495.6050317395486</v>
      </c>
      <c r="H122" s="68">
        <v>491.1091396807935</v>
      </c>
      <c r="I122" s="68">
        <v>487.1105814706079</v>
      </c>
      <c r="J122" s="68">
        <v>482.44805443445466</v>
      </c>
      <c r="K122" s="68">
        <v>479.2094287376699</v>
      </c>
      <c r="L122" s="7"/>
      <c r="M122" s="6"/>
    </row>
    <row r="123" spans="2:13" ht="13.8" thickBot="1">
      <c r="B123" s="5"/>
      <c r="C123" s="7" t="s">
        <v>14</v>
      </c>
      <c r="D123" s="7" t="s">
        <v>66</v>
      </c>
      <c r="E123" s="68">
        <v>334.86632588276</v>
      </c>
      <c r="F123" s="68">
        <v>329.15876554007576</v>
      </c>
      <c r="G123" s="68">
        <v>323.5808257350303</v>
      </c>
      <c r="H123" s="68">
        <v>318.0272743179456</v>
      </c>
      <c r="I123" s="68">
        <v>312.2839891677736</v>
      </c>
      <c r="J123" s="68">
        <v>306.258598976807</v>
      </c>
      <c r="K123" s="68">
        <v>300.2574817192201</v>
      </c>
      <c r="L123" s="7"/>
      <c r="M123" s="6"/>
    </row>
    <row r="124" spans="2:13" ht="13.8" thickBot="1">
      <c r="B124" s="5"/>
      <c r="C124" s="7" t="s">
        <v>14</v>
      </c>
      <c r="D124" s="7" t="s">
        <v>165</v>
      </c>
      <c r="E124" s="68">
        <v>334.86632588276</v>
      </c>
      <c r="F124" s="68">
        <v>333.4335065360365</v>
      </c>
      <c r="G124" s="68">
        <v>332.4342757103142</v>
      </c>
      <c r="H124" s="68">
        <v>331.5135321340711</v>
      </c>
      <c r="I124" s="68">
        <v>330.5691368084969</v>
      </c>
      <c r="J124" s="68">
        <v>330.1194175450157</v>
      </c>
      <c r="K124" s="68">
        <v>329.74344391305925</v>
      </c>
      <c r="L124" s="7"/>
      <c r="M124" s="6"/>
    </row>
    <row r="125" spans="2:13" ht="13.8" thickBot="1">
      <c r="B125" s="9"/>
      <c r="C125" s="10"/>
      <c r="D125" s="10"/>
      <c r="E125" s="10"/>
      <c r="F125" s="10"/>
      <c r="G125" s="10"/>
      <c r="H125" s="10"/>
      <c r="I125" s="10"/>
      <c r="J125" s="10"/>
      <c r="K125" s="10"/>
      <c r="L125" s="10"/>
      <c r="M125" s="11"/>
    </row>
    <row r="126" spans="2:13" ht="14.25">
      <c r="B126" s="80"/>
      <c r="C126" s="80"/>
      <c r="D126" s="80"/>
      <c r="E126" s="80"/>
      <c r="F126" s="80"/>
      <c r="G126" s="80"/>
      <c r="H126" s="80"/>
      <c r="I126" s="80"/>
      <c r="J126" s="80"/>
      <c r="K126" s="80"/>
      <c r="L126" s="80"/>
      <c r="M126" s="80"/>
    </row>
    <row r="127" spans="2:13" ht="14.25">
      <c r="B127" s="80"/>
      <c r="C127" s="36"/>
      <c r="D127" s="36"/>
      <c r="E127" s="80"/>
      <c r="F127" s="80"/>
      <c r="G127" s="80"/>
      <c r="H127" s="80"/>
      <c r="I127" s="80"/>
      <c r="J127" s="80"/>
      <c r="K127" s="80"/>
      <c r="L127" s="80"/>
      <c r="M127" s="80"/>
    </row>
    <row r="128" spans="2:13" ht="14.25">
      <c r="B128" s="80"/>
      <c r="C128" s="80"/>
      <c r="D128" s="80"/>
      <c r="E128" s="80"/>
      <c r="F128" s="80"/>
      <c r="G128" s="80"/>
      <c r="H128" s="80"/>
      <c r="I128" s="80"/>
      <c r="J128" s="80"/>
      <c r="K128" s="80"/>
      <c r="L128" s="80"/>
      <c r="M128" s="80"/>
    </row>
    <row r="129" spans="2:13" ht="14.25">
      <c r="B129" s="80"/>
      <c r="C129" s="80"/>
      <c r="D129" s="80"/>
      <c r="E129" s="128"/>
      <c r="F129" s="128"/>
      <c r="G129" s="128"/>
      <c r="H129" s="128"/>
      <c r="I129" s="128"/>
      <c r="J129" s="128"/>
      <c r="K129" s="80"/>
      <c r="L129" s="80"/>
      <c r="M129" s="80"/>
    </row>
    <row r="130" spans="2:13" ht="14.25">
      <c r="B130" s="80"/>
      <c r="C130" s="80"/>
      <c r="D130" s="80"/>
      <c r="E130" s="80"/>
      <c r="F130" s="80"/>
      <c r="G130" s="80"/>
      <c r="H130" s="80"/>
      <c r="I130" s="80"/>
      <c r="J130" s="80"/>
      <c r="K130" s="80"/>
      <c r="L130" s="80"/>
      <c r="M130" s="80"/>
    </row>
    <row r="131" spans="2:13" ht="14.25">
      <c r="B131" s="80"/>
      <c r="C131" s="80"/>
      <c r="D131" s="80"/>
      <c r="E131" s="80"/>
      <c r="F131" s="80"/>
      <c r="G131" s="80"/>
      <c r="H131" s="80"/>
      <c r="I131" s="80"/>
      <c r="J131" s="80"/>
      <c r="K131" s="80"/>
      <c r="L131" s="80"/>
      <c r="M131" s="80"/>
    </row>
    <row r="132" spans="2:13" ht="14.25">
      <c r="B132" s="80"/>
      <c r="C132" s="80"/>
      <c r="D132" s="80"/>
      <c r="E132" s="80"/>
      <c r="F132" s="80"/>
      <c r="G132" s="80"/>
      <c r="H132" s="80"/>
      <c r="I132" s="80"/>
      <c r="J132" s="80"/>
      <c r="K132" s="80"/>
      <c r="L132" s="80"/>
      <c r="M132" s="80"/>
    </row>
    <row r="133" spans="2:13" ht="14.25">
      <c r="B133" s="80"/>
      <c r="C133" s="80"/>
      <c r="D133" s="80"/>
      <c r="E133" s="80"/>
      <c r="F133" s="80"/>
      <c r="G133" s="80"/>
      <c r="H133" s="80"/>
      <c r="I133" s="80"/>
      <c r="J133" s="80"/>
      <c r="K133" s="80"/>
      <c r="L133" s="80"/>
      <c r="M133" s="80"/>
    </row>
    <row r="134" spans="2:13" ht="14.25">
      <c r="B134" s="80"/>
      <c r="C134" s="80"/>
      <c r="D134" s="80"/>
      <c r="E134" s="80"/>
      <c r="F134" s="80"/>
      <c r="G134" s="80"/>
      <c r="H134" s="80"/>
      <c r="I134" s="80"/>
      <c r="J134" s="80"/>
      <c r="K134" s="80"/>
      <c r="L134" s="80"/>
      <c r="M134" s="80"/>
    </row>
    <row r="135" spans="2:13" ht="14.25">
      <c r="B135" s="80"/>
      <c r="C135" s="80"/>
      <c r="D135" s="80"/>
      <c r="E135" s="80"/>
      <c r="F135" s="80"/>
      <c r="G135" s="80"/>
      <c r="H135" s="80"/>
      <c r="I135" s="80"/>
      <c r="J135" s="80"/>
      <c r="K135" s="80"/>
      <c r="L135" s="80"/>
      <c r="M135" s="80"/>
    </row>
    <row r="136" spans="2:13" ht="14.25">
      <c r="B136" s="80"/>
      <c r="C136" s="80"/>
      <c r="D136" s="80"/>
      <c r="E136" s="80"/>
      <c r="F136" s="80"/>
      <c r="G136" s="80"/>
      <c r="H136" s="80"/>
      <c r="I136" s="80"/>
      <c r="J136" s="80"/>
      <c r="K136" s="80"/>
      <c r="L136" s="80"/>
      <c r="M136" s="80"/>
    </row>
    <row r="137" spans="2:13" ht="14.25">
      <c r="B137" s="80"/>
      <c r="C137" s="80"/>
      <c r="D137" s="80"/>
      <c r="E137" s="80"/>
      <c r="F137" s="80"/>
      <c r="G137" s="80"/>
      <c r="H137" s="80"/>
      <c r="I137" s="80"/>
      <c r="J137" s="80"/>
      <c r="K137" s="80"/>
      <c r="L137" s="80"/>
      <c r="M137" s="80"/>
    </row>
    <row r="138" spans="2:13" ht="14.25">
      <c r="B138" s="80"/>
      <c r="C138" s="80"/>
      <c r="D138" s="80"/>
      <c r="E138" s="80"/>
      <c r="F138" s="80"/>
      <c r="G138" s="80"/>
      <c r="H138" s="80"/>
      <c r="I138" s="80"/>
      <c r="J138" s="80"/>
      <c r="K138" s="80"/>
      <c r="L138" s="80"/>
      <c r="M138" s="80"/>
    </row>
    <row r="139" spans="2:13" ht="14.25">
      <c r="B139" s="80"/>
      <c r="C139" s="80"/>
      <c r="D139" s="80"/>
      <c r="E139" s="80"/>
      <c r="F139" s="80"/>
      <c r="G139" s="80"/>
      <c r="H139" s="80"/>
      <c r="I139" s="80"/>
      <c r="J139" s="80"/>
      <c r="K139" s="80"/>
      <c r="L139" s="80"/>
      <c r="M139" s="80"/>
    </row>
    <row r="140" spans="2:13" ht="14.25">
      <c r="B140" s="80"/>
      <c r="C140" s="80"/>
      <c r="D140" s="80"/>
      <c r="E140" s="80"/>
      <c r="F140" s="80"/>
      <c r="G140" s="80"/>
      <c r="H140" s="80"/>
      <c r="I140" s="80"/>
      <c r="J140" s="80"/>
      <c r="K140" s="80"/>
      <c r="L140" s="80"/>
      <c r="M140" s="80"/>
    </row>
    <row r="141" spans="2:13" ht="14.25">
      <c r="B141" s="80"/>
      <c r="C141" s="80"/>
      <c r="D141" s="80"/>
      <c r="E141" s="80"/>
      <c r="F141" s="80"/>
      <c r="G141" s="80"/>
      <c r="H141" s="80"/>
      <c r="I141" s="80"/>
      <c r="J141" s="80"/>
      <c r="K141" s="80"/>
      <c r="L141" s="80"/>
      <c r="M141" s="80"/>
    </row>
    <row r="142" spans="2:13" ht="14.25">
      <c r="B142" s="80"/>
      <c r="C142" s="80"/>
      <c r="D142" s="80"/>
      <c r="E142" s="80"/>
      <c r="F142" s="80"/>
      <c r="G142" s="80"/>
      <c r="H142" s="80"/>
      <c r="I142" s="80"/>
      <c r="J142" s="80"/>
      <c r="K142" s="80"/>
      <c r="L142" s="80"/>
      <c r="M142" s="80"/>
    </row>
    <row r="143" spans="2:13" ht="14.25">
      <c r="B143" s="80"/>
      <c r="C143" s="80"/>
      <c r="D143" s="80"/>
      <c r="E143" s="80"/>
      <c r="F143" s="80"/>
      <c r="G143" s="80"/>
      <c r="H143" s="80"/>
      <c r="I143" s="80"/>
      <c r="J143" s="80"/>
      <c r="K143" s="80"/>
      <c r="L143" s="80"/>
      <c r="M143" s="80"/>
    </row>
    <row r="144" spans="2:13" ht="14.25">
      <c r="B144" s="80"/>
      <c r="C144" s="80"/>
      <c r="D144" s="80"/>
      <c r="E144" s="80"/>
      <c r="F144" s="80"/>
      <c r="G144" s="80"/>
      <c r="H144" s="80"/>
      <c r="I144" s="80"/>
      <c r="J144" s="80"/>
      <c r="K144" s="80"/>
      <c r="L144" s="80"/>
      <c r="M144" s="80"/>
    </row>
    <row r="145" spans="2:13" ht="14.25">
      <c r="B145" s="80"/>
      <c r="C145" s="80"/>
      <c r="D145" s="80"/>
      <c r="E145" s="80"/>
      <c r="F145" s="80"/>
      <c r="G145" s="80"/>
      <c r="H145" s="80"/>
      <c r="I145" s="80"/>
      <c r="J145" s="80"/>
      <c r="K145" s="80"/>
      <c r="L145" s="80"/>
      <c r="M145" s="80"/>
    </row>
    <row r="146" spans="2:13" ht="14.25">
      <c r="B146" s="80"/>
      <c r="C146" s="80"/>
      <c r="D146" s="80"/>
      <c r="E146" s="80"/>
      <c r="F146" s="80"/>
      <c r="G146" s="80"/>
      <c r="H146" s="80"/>
      <c r="I146" s="80"/>
      <c r="J146" s="80"/>
      <c r="K146" s="80"/>
      <c r="L146" s="80"/>
      <c r="M146" s="80"/>
    </row>
    <row r="147" spans="2:13" ht="14.25">
      <c r="B147" s="80"/>
      <c r="C147" s="80"/>
      <c r="D147" s="80"/>
      <c r="E147" s="80"/>
      <c r="F147" s="80"/>
      <c r="G147" s="80"/>
      <c r="H147" s="80"/>
      <c r="I147" s="80"/>
      <c r="J147" s="80"/>
      <c r="K147" s="80"/>
      <c r="L147" s="80"/>
      <c r="M147" s="80"/>
    </row>
    <row r="148" spans="2:13" ht="14.25">
      <c r="B148" s="80"/>
      <c r="C148" s="80"/>
      <c r="D148" s="80"/>
      <c r="E148" s="80"/>
      <c r="F148" s="80"/>
      <c r="G148" s="80"/>
      <c r="H148" s="80"/>
      <c r="I148" s="80"/>
      <c r="J148" s="80"/>
      <c r="K148" s="80"/>
      <c r="L148" s="80"/>
      <c r="M148" s="80"/>
    </row>
    <row r="149" spans="2:13" ht="14.25">
      <c r="B149" s="80"/>
      <c r="C149" s="80"/>
      <c r="D149" s="80"/>
      <c r="E149" s="80"/>
      <c r="F149" s="80"/>
      <c r="G149" s="80"/>
      <c r="H149" s="80"/>
      <c r="I149" s="80"/>
      <c r="J149" s="80"/>
      <c r="K149" s="80"/>
      <c r="L149" s="80"/>
      <c r="M149" s="80"/>
    </row>
    <row r="150" spans="2:13" ht="14.25">
      <c r="B150" s="80"/>
      <c r="C150" s="80"/>
      <c r="D150" s="80"/>
      <c r="E150" s="80"/>
      <c r="F150" s="80"/>
      <c r="G150" s="80"/>
      <c r="H150" s="80"/>
      <c r="I150" s="80"/>
      <c r="J150" s="80"/>
      <c r="K150" s="80"/>
      <c r="L150" s="80"/>
      <c r="M150" s="80"/>
    </row>
    <row r="151" spans="2:13" ht="14.25">
      <c r="B151" s="80"/>
      <c r="C151" s="80"/>
      <c r="D151" s="80"/>
      <c r="E151" s="80"/>
      <c r="F151" s="80"/>
      <c r="G151" s="80"/>
      <c r="H151" s="80"/>
      <c r="I151" s="80"/>
      <c r="J151" s="80"/>
      <c r="K151" s="80"/>
      <c r="L151" s="80"/>
      <c r="M151" s="80"/>
    </row>
    <row r="152" spans="2:13" ht="14.25">
      <c r="B152" s="80"/>
      <c r="C152" s="80"/>
      <c r="D152" s="80"/>
      <c r="E152" s="80"/>
      <c r="F152" s="80"/>
      <c r="G152" s="80"/>
      <c r="H152" s="80"/>
      <c r="I152" s="80"/>
      <c r="J152" s="80"/>
      <c r="K152" s="80"/>
      <c r="L152" s="80"/>
      <c r="M152" s="80"/>
    </row>
    <row r="153" spans="2:13" ht="14.25">
      <c r="B153" s="80"/>
      <c r="C153" s="80"/>
      <c r="D153" s="80"/>
      <c r="E153" s="80"/>
      <c r="F153" s="80"/>
      <c r="G153" s="80"/>
      <c r="H153" s="80"/>
      <c r="I153" s="80"/>
      <c r="J153" s="80"/>
      <c r="K153" s="80"/>
      <c r="L153" s="80"/>
      <c r="M153" s="80"/>
    </row>
    <row r="154" spans="2:13" ht="14.25">
      <c r="B154" s="80"/>
      <c r="C154" s="80"/>
      <c r="D154" s="80"/>
      <c r="E154" s="80"/>
      <c r="F154" s="80"/>
      <c r="G154" s="80"/>
      <c r="H154" s="80"/>
      <c r="I154" s="80"/>
      <c r="J154" s="80"/>
      <c r="K154" s="80"/>
      <c r="L154" s="80"/>
      <c r="M154" s="80"/>
    </row>
    <row r="155" spans="2:13" ht="14.25">
      <c r="B155" s="80"/>
      <c r="C155" s="80"/>
      <c r="D155" s="80"/>
      <c r="E155" s="80"/>
      <c r="F155" s="80"/>
      <c r="G155" s="80"/>
      <c r="H155" s="80"/>
      <c r="I155" s="80"/>
      <c r="J155" s="80"/>
      <c r="K155" s="80"/>
      <c r="L155" s="80"/>
      <c r="M155" s="80"/>
    </row>
    <row r="156" spans="2:13" ht="14.25">
      <c r="B156" s="80"/>
      <c r="C156" s="80"/>
      <c r="D156" s="80"/>
      <c r="E156" s="80"/>
      <c r="F156" s="80"/>
      <c r="G156" s="80"/>
      <c r="H156" s="80"/>
      <c r="I156" s="80"/>
      <c r="J156" s="80"/>
      <c r="K156" s="80"/>
      <c r="L156" s="80"/>
      <c r="M156" s="80"/>
    </row>
    <row r="157" spans="2:13" ht="14.25">
      <c r="B157" s="80"/>
      <c r="C157" s="80"/>
      <c r="D157" s="80"/>
      <c r="E157" s="80"/>
      <c r="F157" s="80"/>
      <c r="G157" s="80"/>
      <c r="H157" s="80"/>
      <c r="I157" s="80"/>
      <c r="J157" s="80"/>
      <c r="K157" s="80"/>
      <c r="L157" s="80"/>
      <c r="M157" s="80"/>
    </row>
    <row r="158" spans="2:13" ht="14.25">
      <c r="B158" s="80"/>
      <c r="C158" s="80"/>
      <c r="D158" s="80"/>
      <c r="E158" s="80"/>
      <c r="F158" s="80"/>
      <c r="G158" s="80"/>
      <c r="H158" s="80"/>
      <c r="I158" s="80"/>
      <c r="J158" s="80"/>
      <c r="K158" s="80"/>
      <c r="L158" s="80"/>
      <c r="M158" s="80"/>
    </row>
    <row r="159" spans="2:13" ht="14.25">
      <c r="B159" s="80"/>
      <c r="C159" s="80"/>
      <c r="D159" s="80"/>
      <c r="E159" s="80"/>
      <c r="F159" s="80"/>
      <c r="G159" s="80"/>
      <c r="H159" s="80"/>
      <c r="I159" s="80"/>
      <c r="J159" s="80"/>
      <c r="K159" s="80"/>
      <c r="L159" s="80"/>
      <c r="M159" s="80"/>
    </row>
  </sheetData>
  <mergeCells count="24">
    <mergeCell ref="E100:K100"/>
    <mergeCell ref="E115:K115"/>
    <mergeCell ref="E116:K116"/>
    <mergeCell ref="E101:K101"/>
    <mergeCell ref="E114:K114"/>
    <mergeCell ref="E69:K69"/>
    <mergeCell ref="E83:K83"/>
    <mergeCell ref="E84:K84"/>
    <mergeCell ref="E85:K85"/>
    <mergeCell ref="E99:K99"/>
    <mergeCell ref="E3:J3"/>
    <mergeCell ref="E4:J4"/>
    <mergeCell ref="E5:J5"/>
    <mergeCell ref="E19:J19"/>
    <mergeCell ref="E20:J20"/>
    <mergeCell ref="E52:K52"/>
    <mergeCell ref="E53:K53"/>
    <mergeCell ref="E67:K67"/>
    <mergeCell ref="E68:K68"/>
    <mergeCell ref="E21:J21"/>
    <mergeCell ref="E35:K35"/>
    <mergeCell ref="E36:K36"/>
    <mergeCell ref="E37:K37"/>
    <mergeCell ref="E51:K51"/>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G289"/>
  <sheetViews>
    <sheetView showGridLines="0" workbookViewId="0" topLeftCell="A1"/>
  </sheetViews>
  <sheetFormatPr defaultColWidth="9.25390625" defaultRowHeight="14.25"/>
  <cols>
    <col min="1" max="1" width="3.625" style="80" customWidth="1"/>
    <col min="2" max="2" width="2.50390625" style="120" customWidth="1"/>
    <col min="3" max="3" width="14.25390625" style="120" customWidth="1"/>
    <col min="4" max="4" width="24.50390625" style="120" customWidth="1"/>
    <col min="5" max="10" width="10.25390625" style="120" customWidth="1"/>
    <col min="11" max="13" width="9.25390625" style="120" customWidth="1"/>
    <col min="14" max="14" width="9.25390625" style="80" customWidth="1"/>
    <col min="15" max="31" width="9.25390625" style="126" customWidth="1"/>
    <col min="32" max="33" width="9.25390625" style="80" customWidth="1"/>
    <col min="34" max="16384" width="9.25390625" style="120" customWidth="1"/>
  </cols>
  <sheetData>
    <row r="1" spans="2:13" ht="13.8" thickBot="1">
      <c r="B1" s="80"/>
      <c r="C1" s="197" t="s">
        <v>241</v>
      </c>
      <c r="D1" s="80"/>
      <c r="E1" s="80"/>
      <c r="F1" s="80"/>
      <c r="G1" s="80"/>
      <c r="H1" s="80"/>
      <c r="I1" s="80"/>
      <c r="J1" s="80"/>
      <c r="K1" s="80"/>
      <c r="L1" s="80"/>
      <c r="M1" s="80"/>
    </row>
    <row r="2" spans="2:15" ht="14.25">
      <c r="B2" s="2"/>
      <c r="C2" s="3"/>
      <c r="D2" s="3"/>
      <c r="E2" s="3"/>
      <c r="F2" s="3"/>
      <c r="G2" s="3"/>
      <c r="H2" s="3"/>
      <c r="I2" s="3"/>
      <c r="J2" s="3"/>
      <c r="K2" s="3"/>
      <c r="L2" s="3"/>
      <c r="M2" s="4"/>
      <c r="O2" s="129"/>
    </row>
    <row r="3" spans="2:15" ht="30.75" customHeight="1">
      <c r="B3" s="5"/>
      <c r="C3" s="224"/>
      <c r="D3" s="225"/>
      <c r="E3" s="304" t="s">
        <v>453</v>
      </c>
      <c r="F3" s="304"/>
      <c r="G3" s="304"/>
      <c r="H3" s="304"/>
      <c r="I3" s="304"/>
      <c r="J3" s="304"/>
      <c r="K3" s="225"/>
      <c r="L3" s="225"/>
      <c r="M3" s="6"/>
      <c r="O3" s="129" t="s">
        <v>455</v>
      </c>
    </row>
    <row r="4" spans="2:15" ht="13.05" customHeight="1">
      <c r="B4" s="5"/>
      <c r="C4" s="224"/>
      <c r="D4" s="170"/>
      <c r="E4" s="310" t="s">
        <v>177</v>
      </c>
      <c r="F4" s="310"/>
      <c r="G4" s="310"/>
      <c r="H4" s="310"/>
      <c r="I4" s="310"/>
      <c r="J4" s="310"/>
      <c r="K4" s="170"/>
      <c r="L4" s="170"/>
      <c r="M4" s="6"/>
      <c r="O4" s="126" t="s">
        <v>177</v>
      </c>
    </row>
    <row r="5" spans="2:13" ht="35.25" customHeight="1">
      <c r="B5" s="5"/>
      <c r="C5" s="237"/>
      <c r="D5" s="224"/>
      <c r="E5" s="293" t="s">
        <v>454</v>
      </c>
      <c r="F5" s="293"/>
      <c r="G5" s="293"/>
      <c r="H5" s="293"/>
      <c r="I5" s="293"/>
      <c r="J5" s="293"/>
      <c r="K5" s="170"/>
      <c r="L5" s="170"/>
      <c r="M5" s="6"/>
    </row>
    <row r="6" spans="2:13" ht="14.25">
      <c r="B6" s="5"/>
      <c r="C6" s="238"/>
      <c r="D6" s="238"/>
      <c r="E6" s="238"/>
      <c r="F6" s="238"/>
      <c r="G6" s="238"/>
      <c r="H6" s="238"/>
      <c r="I6" s="238"/>
      <c r="J6" s="238"/>
      <c r="K6" s="237"/>
      <c r="L6" s="238"/>
      <c r="M6" s="6"/>
    </row>
    <row r="7" spans="2:13" ht="13.8" thickBot="1">
      <c r="B7" s="5"/>
      <c r="C7" s="142"/>
      <c r="D7" s="142" t="s">
        <v>1</v>
      </c>
      <c r="E7" s="142">
        <v>2016</v>
      </c>
      <c r="F7" s="142">
        <v>2017</v>
      </c>
      <c r="G7" s="142">
        <v>2018</v>
      </c>
      <c r="H7" s="142">
        <v>2019</v>
      </c>
      <c r="I7" s="142">
        <v>2020</v>
      </c>
      <c r="J7" s="142">
        <v>2021</v>
      </c>
      <c r="K7" s="237"/>
      <c r="L7" s="237"/>
      <c r="M7" s="6"/>
    </row>
    <row r="8" spans="2:13" ht="13.8" thickBot="1">
      <c r="B8" s="5"/>
      <c r="C8" s="238"/>
      <c r="D8" s="272" t="s">
        <v>50</v>
      </c>
      <c r="E8" s="68">
        <v>797098.103622093</v>
      </c>
      <c r="F8" s="68">
        <v>840098.950954456</v>
      </c>
      <c r="G8" s="68">
        <v>884508.897759335</v>
      </c>
      <c r="H8" s="68">
        <v>935939.744180395</v>
      </c>
      <c r="I8" s="68">
        <v>1001220.44613783</v>
      </c>
      <c r="J8" s="68">
        <v>1066501.14809527</v>
      </c>
      <c r="K8" s="237"/>
      <c r="L8" s="237"/>
      <c r="M8" s="6"/>
    </row>
    <row r="9" spans="2:13" ht="13.8" thickBot="1">
      <c r="B9" s="5"/>
      <c r="C9" s="238"/>
      <c r="D9" s="272" t="s">
        <v>10</v>
      </c>
      <c r="E9" s="68">
        <v>258033.045696521</v>
      </c>
      <c r="F9" s="68">
        <v>298621.608229683</v>
      </c>
      <c r="G9" s="68">
        <v>345325.600106897</v>
      </c>
      <c r="H9" s="68">
        <v>391988.327278686</v>
      </c>
      <c r="I9" s="68">
        <v>446303.098330836</v>
      </c>
      <c r="J9" s="68">
        <v>500617.869382986</v>
      </c>
      <c r="K9" s="237"/>
      <c r="L9" s="237"/>
      <c r="M9" s="6"/>
    </row>
    <row r="10" spans="2:13" ht="13.8" thickBot="1">
      <c r="B10" s="5"/>
      <c r="C10" s="238"/>
      <c r="D10" s="272" t="s">
        <v>51</v>
      </c>
      <c r="E10" s="68">
        <v>1076421.08131789</v>
      </c>
      <c r="F10" s="68">
        <v>1166852.96385196</v>
      </c>
      <c r="G10" s="68">
        <v>1289696.63884322</v>
      </c>
      <c r="H10" s="68">
        <v>1439496.44805398</v>
      </c>
      <c r="I10" s="68">
        <v>1626950.10388231</v>
      </c>
      <c r="J10" s="68">
        <v>1814403.75971064</v>
      </c>
      <c r="K10" s="237"/>
      <c r="L10" s="237"/>
      <c r="M10" s="6"/>
    </row>
    <row r="11" spans="2:13" ht="13.8" thickBot="1">
      <c r="B11" s="5"/>
      <c r="C11" s="255"/>
      <c r="D11" s="272" t="s">
        <v>7</v>
      </c>
      <c r="E11" s="68">
        <v>26063.4156588096</v>
      </c>
      <c r="F11" s="68">
        <v>27429.7835305858</v>
      </c>
      <c r="G11" s="68">
        <v>27194.2375671601</v>
      </c>
      <c r="H11" s="68">
        <v>26948.5886371946</v>
      </c>
      <c r="I11" s="68">
        <v>26727.7856184443</v>
      </c>
      <c r="J11" s="68">
        <v>26475.7531246203</v>
      </c>
      <c r="K11" s="257"/>
      <c r="L11" s="257"/>
      <c r="M11" s="6"/>
    </row>
    <row r="12" spans="2:13" ht="13.8" thickBot="1">
      <c r="B12" s="5"/>
      <c r="C12" s="238"/>
      <c r="D12" s="272" t="s">
        <v>113</v>
      </c>
      <c r="E12" s="68">
        <v>537678.545509104</v>
      </c>
      <c r="F12" s="68">
        <v>580165.622706639</v>
      </c>
      <c r="G12" s="68">
        <v>622652.699904173</v>
      </c>
      <c r="H12" s="68">
        <v>665139.777101708</v>
      </c>
      <c r="I12" s="68">
        <v>707626.854299242</v>
      </c>
      <c r="J12" s="68">
        <v>750113.931496777</v>
      </c>
      <c r="K12" s="237"/>
      <c r="L12" s="237"/>
      <c r="M12" s="6"/>
    </row>
    <row r="13" spans="2:13" ht="13.8" thickBot="1">
      <c r="B13" s="5"/>
      <c r="C13" s="238"/>
      <c r="D13" s="272" t="s">
        <v>173</v>
      </c>
      <c r="E13" s="68">
        <v>244293.426645405</v>
      </c>
      <c r="F13" s="68">
        <v>240217.453414734</v>
      </c>
      <c r="G13" s="68">
        <v>236141.480184064</v>
      </c>
      <c r="H13" s="68">
        <v>232065.506953394</v>
      </c>
      <c r="I13" s="68">
        <v>227989.533722724</v>
      </c>
      <c r="J13" s="68">
        <v>223913.560492053</v>
      </c>
      <c r="K13" s="237"/>
      <c r="L13" s="237"/>
      <c r="M13" s="6"/>
    </row>
    <row r="14" spans="2:13" ht="13.8" thickBot="1">
      <c r="B14" s="5"/>
      <c r="C14" s="238"/>
      <c r="D14" s="272" t="s">
        <v>380</v>
      </c>
      <c r="E14" s="68">
        <v>44843.9413432854</v>
      </c>
      <c r="F14" s="68">
        <v>44908.3604121036</v>
      </c>
      <c r="G14" s="68">
        <v>44972.7794809218</v>
      </c>
      <c r="H14" s="68">
        <v>45037.19854974</v>
      </c>
      <c r="I14" s="68">
        <v>45101.6176185582</v>
      </c>
      <c r="J14" s="68">
        <v>45166.0366873765</v>
      </c>
      <c r="K14" s="237"/>
      <c r="L14" s="237"/>
      <c r="M14" s="6"/>
    </row>
    <row r="15" spans="2:13" ht="13.8" thickBot="1">
      <c r="B15" s="5"/>
      <c r="C15" s="238"/>
      <c r="D15" s="272" t="s">
        <v>172</v>
      </c>
      <c r="E15" s="68">
        <v>11905.1436212843</v>
      </c>
      <c r="F15" s="68">
        <v>15814.0902873567</v>
      </c>
      <c r="G15" s="68">
        <v>20716.5946188959</v>
      </c>
      <c r="H15" s="68">
        <v>28617.4754022714</v>
      </c>
      <c r="I15" s="68">
        <v>36515.1475015014</v>
      </c>
      <c r="J15" s="68">
        <v>44416.3134577576</v>
      </c>
      <c r="K15" s="237"/>
      <c r="L15" s="237"/>
      <c r="M15" s="6"/>
    </row>
    <row r="16" spans="2:13" s="76" customFormat="1" ht="13.8">
      <c r="B16" s="230"/>
      <c r="C16" s="226" t="s">
        <v>232</v>
      </c>
      <c r="D16" s="225"/>
      <c r="E16" s="242"/>
      <c r="F16" s="242"/>
      <c r="G16" s="242"/>
      <c r="H16" s="242"/>
      <c r="I16" s="242"/>
      <c r="J16" s="242"/>
      <c r="K16" s="244"/>
      <c r="L16" s="244"/>
      <c r="M16" s="243"/>
    </row>
    <row r="17" spans="2:13" s="76" customFormat="1" ht="37.95" customHeight="1">
      <c r="B17" s="230"/>
      <c r="C17" s="309" t="s">
        <v>384</v>
      </c>
      <c r="D17" s="309"/>
      <c r="E17" s="309"/>
      <c r="F17" s="309"/>
      <c r="G17" s="309"/>
      <c r="H17" s="309"/>
      <c r="I17" s="309"/>
      <c r="J17" s="309"/>
      <c r="K17" s="309"/>
      <c r="L17" s="309"/>
      <c r="M17" s="236"/>
    </row>
    <row r="18" spans="2:13" ht="13.8" thickBot="1">
      <c r="B18" s="245"/>
      <c r="C18" s="246"/>
      <c r="D18" s="246"/>
      <c r="E18" s="246"/>
      <c r="F18" s="246"/>
      <c r="G18" s="246"/>
      <c r="H18" s="246"/>
      <c r="I18" s="246"/>
      <c r="J18" s="246"/>
      <c r="K18" s="246"/>
      <c r="L18" s="246"/>
      <c r="M18" s="247"/>
    </row>
    <row r="19" spans="2:13" ht="13.8" thickBot="1">
      <c r="B19" s="80"/>
      <c r="C19" s="80"/>
      <c r="D19" s="80"/>
      <c r="E19" s="80"/>
      <c r="F19" s="80"/>
      <c r="G19" s="80"/>
      <c r="H19" s="80"/>
      <c r="I19" s="80"/>
      <c r="J19" s="80"/>
      <c r="K19" s="80"/>
      <c r="L19" s="80"/>
      <c r="M19" s="80"/>
    </row>
    <row r="20" spans="2:13" ht="14.25">
      <c r="B20" s="2"/>
      <c r="C20" s="3"/>
      <c r="D20" s="3"/>
      <c r="E20" s="3"/>
      <c r="F20" s="3"/>
      <c r="G20" s="3"/>
      <c r="H20" s="3"/>
      <c r="I20" s="3"/>
      <c r="J20" s="3"/>
      <c r="K20" s="3"/>
      <c r="L20" s="3"/>
      <c r="M20" s="4"/>
    </row>
    <row r="21" spans="2:13" ht="30.75" customHeight="1">
      <c r="B21" s="5"/>
      <c r="C21" s="131"/>
      <c r="D21" s="165"/>
      <c r="E21" s="304" t="s">
        <v>427</v>
      </c>
      <c r="F21" s="304"/>
      <c r="G21" s="304"/>
      <c r="H21" s="304"/>
      <c r="I21" s="304"/>
      <c r="J21" s="304"/>
      <c r="K21" s="165"/>
      <c r="L21" s="165"/>
      <c r="M21" s="6"/>
    </row>
    <row r="22" spans="2:13" ht="13.05" customHeight="1">
      <c r="B22" s="5"/>
      <c r="C22" s="131"/>
      <c r="D22" s="111"/>
      <c r="E22" s="310" t="s">
        <v>177</v>
      </c>
      <c r="F22" s="310"/>
      <c r="G22" s="310"/>
      <c r="H22" s="310"/>
      <c r="I22" s="310"/>
      <c r="J22" s="310"/>
      <c r="K22" s="111"/>
      <c r="L22" s="111"/>
      <c r="M22" s="6"/>
    </row>
    <row r="23" spans="2:13" ht="31.95" customHeight="1">
      <c r="B23" s="5"/>
      <c r="C23" s="155"/>
      <c r="D23" s="131"/>
      <c r="E23" s="293" t="s">
        <v>429</v>
      </c>
      <c r="F23" s="293"/>
      <c r="G23" s="293"/>
      <c r="H23" s="293"/>
      <c r="I23" s="293"/>
      <c r="J23" s="293"/>
      <c r="K23" s="111"/>
      <c r="L23" s="111"/>
      <c r="M23" s="6"/>
    </row>
    <row r="24" spans="2:22" ht="13.8">
      <c r="B24" s="5"/>
      <c r="C24" s="7"/>
      <c r="D24" s="7"/>
      <c r="E24" s="7"/>
      <c r="F24" s="7"/>
      <c r="G24" s="7"/>
      <c r="H24" s="7"/>
      <c r="I24" s="7"/>
      <c r="J24" s="7"/>
      <c r="K24" s="7"/>
      <c r="L24" s="7"/>
      <c r="M24" s="6"/>
      <c r="O24" s="200"/>
      <c r="P24" s="200"/>
      <c r="Q24" s="200"/>
      <c r="R24" s="200"/>
      <c r="S24" s="200"/>
      <c r="T24" s="200"/>
      <c r="U24" s="200"/>
      <c r="V24" s="200"/>
    </row>
    <row r="25" spans="2:22" ht="14.4" thickBot="1">
      <c r="B25" s="5"/>
      <c r="C25" s="8"/>
      <c r="D25" s="8" t="s">
        <v>1</v>
      </c>
      <c r="E25" s="8">
        <v>2016</v>
      </c>
      <c r="F25" s="8">
        <v>2017</v>
      </c>
      <c r="G25" s="8">
        <v>2018</v>
      </c>
      <c r="H25" s="8">
        <v>2019</v>
      </c>
      <c r="I25" s="8">
        <v>2020</v>
      </c>
      <c r="J25" s="8">
        <v>2021</v>
      </c>
      <c r="K25" s="83"/>
      <c r="L25" s="8"/>
      <c r="M25" s="6"/>
      <c r="O25" s="200"/>
      <c r="P25" s="200"/>
      <c r="Q25" s="200"/>
      <c r="R25" s="200"/>
      <c r="S25" s="200"/>
      <c r="T25" s="200"/>
      <c r="U25" s="200"/>
      <c r="V25" s="200"/>
    </row>
    <row r="26" spans="2:22" ht="14.4" thickBot="1">
      <c r="B26" s="5"/>
      <c r="C26" s="7"/>
      <c r="D26" s="201" t="s">
        <v>50</v>
      </c>
      <c r="E26" s="68">
        <v>797098.073029273</v>
      </c>
      <c r="F26" s="68">
        <v>840098.90127526</v>
      </c>
      <c r="G26" s="68">
        <v>884508.828683762</v>
      </c>
      <c r="H26" s="68">
        <v>935939.654163847</v>
      </c>
      <c r="I26" s="68">
        <v>1001220.33112014</v>
      </c>
      <c r="J26" s="68">
        <v>1066501.00807642</v>
      </c>
      <c r="K26" s="83"/>
      <c r="L26" s="7"/>
      <c r="M26" s="6"/>
      <c r="O26" s="200"/>
      <c r="P26" s="200"/>
      <c r="Q26" s="200"/>
      <c r="R26" s="200"/>
      <c r="S26" s="200"/>
      <c r="T26" s="200"/>
      <c r="U26" s="200"/>
      <c r="V26" s="200"/>
    </row>
    <row r="27" spans="2:22" ht="14.4" thickBot="1">
      <c r="B27" s="5"/>
      <c r="C27" s="7"/>
      <c r="D27" s="7" t="s">
        <v>10</v>
      </c>
      <c r="E27" s="68">
        <v>258033.045696521</v>
      </c>
      <c r="F27" s="68">
        <v>298621.608229683</v>
      </c>
      <c r="G27" s="68">
        <v>345325.600106897</v>
      </c>
      <c r="H27" s="68">
        <v>391988.327278686</v>
      </c>
      <c r="I27" s="68">
        <v>446303.098330836</v>
      </c>
      <c r="J27" s="68">
        <v>500617.869382986</v>
      </c>
      <c r="K27" s="83"/>
      <c r="L27" s="7"/>
      <c r="M27" s="6"/>
      <c r="O27" s="200"/>
      <c r="P27" s="200"/>
      <c r="Q27" s="200"/>
      <c r="R27" s="200"/>
      <c r="S27" s="200"/>
      <c r="T27" s="200"/>
      <c r="U27" s="200"/>
      <c r="V27" s="200"/>
    </row>
    <row r="28" spans="2:22" ht="14.4" thickBot="1">
      <c r="B28" s="5"/>
      <c r="C28" s="7"/>
      <c r="D28" s="7" t="s">
        <v>51</v>
      </c>
      <c r="E28" s="68">
        <v>1076420.7313888</v>
      </c>
      <c r="F28" s="68">
        <v>1166852.52976903</v>
      </c>
      <c r="G28" s="68">
        <v>1289696.11527249</v>
      </c>
      <c r="H28" s="68">
        <v>1439495.83239857</v>
      </c>
      <c r="I28" s="68">
        <v>1626949.40394607</v>
      </c>
      <c r="J28" s="68">
        <v>1814402.97043537</v>
      </c>
      <c r="K28" s="83"/>
      <c r="L28" s="7"/>
      <c r="M28" s="6"/>
      <c r="O28" s="200"/>
      <c r="P28" s="200"/>
      <c r="Q28" s="200"/>
      <c r="R28" s="200"/>
      <c r="S28" s="200"/>
      <c r="T28" s="200"/>
      <c r="U28" s="200"/>
      <c r="V28" s="200"/>
    </row>
    <row r="29" spans="2:22" ht="14.4" thickBot="1">
      <c r="B29" s="5"/>
      <c r="C29" s="254"/>
      <c r="D29" s="254" t="s">
        <v>7</v>
      </c>
      <c r="E29" s="68">
        <v>26063.4156588096</v>
      </c>
      <c r="F29" s="68">
        <v>27429.7835305858</v>
      </c>
      <c r="G29" s="68">
        <v>27194.2375671601</v>
      </c>
      <c r="H29" s="68">
        <v>26948.5886371946</v>
      </c>
      <c r="I29" s="68">
        <v>26727.7856184443</v>
      </c>
      <c r="J29" s="68">
        <v>26475.7531246203</v>
      </c>
      <c r="K29" s="256"/>
      <c r="L29" s="254"/>
      <c r="M29" s="6"/>
      <c r="O29" s="200"/>
      <c r="P29" s="200"/>
      <c r="Q29" s="200"/>
      <c r="R29" s="200"/>
      <c r="S29" s="200"/>
      <c r="T29" s="200"/>
      <c r="U29" s="200"/>
      <c r="V29" s="200"/>
    </row>
    <row r="30" spans="2:22" ht="14.4" thickBot="1">
      <c r="B30" s="5"/>
      <c r="C30" s="7"/>
      <c r="D30" s="7" t="s">
        <v>113</v>
      </c>
      <c r="E30" s="68">
        <v>537678.545509104</v>
      </c>
      <c r="F30" s="68">
        <v>580165.622706639</v>
      </c>
      <c r="G30" s="68">
        <v>622652.699904173</v>
      </c>
      <c r="H30" s="68">
        <v>665139.777101708</v>
      </c>
      <c r="I30" s="68">
        <v>707626.854299242</v>
      </c>
      <c r="J30" s="68">
        <v>750113.931496777</v>
      </c>
      <c r="K30" s="83"/>
      <c r="L30" s="7"/>
      <c r="M30" s="6"/>
      <c r="O30" s="200"/>
      <c r="P30" s="200"/>
      <c r="Q30" s="200"/>
      <c r="R30" s="200"/>
      <c r="S30" s="200"/>
      <c r="T30" s="200"/>
      <c r="U30" s="200"/>
      <c r="V30" s="200"/>
    </row>
    <row r="31" spans="2:22" ht="14.4" thickBot="1">
      <c r="B31" s="5"/>
      <c r="C31" s="7"/>
      <c r="D31" s="7" t="s">
        <v>173</v>
      </c>
      <c r="E31" s="68">
        <v>244293.426645405</v>
      </c>
      <c r="F31" s="68">
        <v>240217.453414734</v>
      </c>
      <c r="G31" s="68">
        <v>236141.480184064</v>
      </c>
      <c r="H31" s="68">
        <v>232065.506953394</v>
      </c>
      <c r="I31" s="68">
        <v>227989.533722724</v>
      </c>
      <c r="J31" s="68">
        <v>223913.560492053</v>
      </c>
      <c r="K31" s="83"/>
      <c r="L31" s="83"/>
      <c r="M31" s="6"/>
      <c r="O31" s="200"/>
      <c r="P31" s="200"/>
      <c r="Q31" s="200"/>
      <c r="R31" s="200"/>
      <c r="S31" s="200"/>
      <c r="T31" s="200"/>
      <c r="U31" s="200"/>
      <c r="V31" s="200"/>
    </row>
    <row r="32" spans="2:22" ht="14.4" thickBot="1">
      <c r="B32" s="5"/>
      <c r="C32" s="221"/>
      <c r="D32" s="221" t="s">
        <v>380</v>
      </c>
      <c r="E32" s="68">
        <v>44843.9413432854</v>
      </c>
      <c r="F32" s="68">
        <v>44908.3604121036</v>
      </c>
      <c r="G32" s="68">
        <v>44972.7794809218</v>
      </c>
      <c r="H32" s="68">
        <v>45037.19854974</v>
      </c>
      <c r="I32" s="68">
        <v>45101.6176185582</v>
      </c>
      <c r="J32" s="68">
        <v>45166.0366873765</v>
      </c>
      <c r="K32" s="222"/>
      <c r="L32" s="222"/>
      <c r="M32" s="6"/>
      <c r="O32" s="200"/>
      <c r="P32" s="200"/>
      <c r="Q32" s="200"/>
      <c r="R32" s="200"/>
      <c r="S32" s="200"/>
      <c r="T32" s="200"/>
      <c r="U32" s="200"/>
      <c r="V32" s="200"/>
    </row>
    <row r="33" spans="2:13" ht="13.8" thickBot="1">
      <c r="B33" s="5"/>
      <c r="C33" s="221"/>
      <c r="D33" s="221" t="s">
        <v>172</v>
      </c>
      <c r="E33" s="68">
        <v>11905.1436212843</v>
      </c>
      <c r="F33" s="68">
        <v>15814.0902873567</v>
      </c>
      <c r="G33" s="68">
        <v>20716.5946188959</v>
      </c>
      <c r="H33" s="68">
        <v>28617.4754022714</v>
      </c>
      <c r="I33" s="68">
        <v>36515.1475015014</v>
      </c>
      <c r="J33" s="68">
        <v>44416.3134577576</v>
      </c>
      <c r="K33" s="222"/>
      <c r="L33" s="222"/>
      <c r="M33" s="6"/>
    </row>
    <row r="34" spans="2:13" ht="13.8" thickBot="1">
      <c r="B34" s="9"/>
      <c r="C34" s="10"/>
      <c r="D34" s="10"/>
      <c r="E34" s="10"/>
      <c r="F34" s="10"/>
      <c r="G34" s="10"/>
      <c r="H34" s="10"/>
      <c r="I34" s="10"/>
      <c r="J34" s="10"/>
      <c r="K34" s="10"/>
      <c r="L34" s="10"/>
      <c r="M34" s="11"/>
    </row>
    <row r="35" spans="2:13" ht="14.25">
      <c r="B35" s="80"/>
      <c r="C35" s="80"/>
      <c r="D35" s="80"/>
      <c r="E35" s="80"/>
      <c r="F35" s="80"/>
      <c r="G35" s="80"/>
      <c r="H35" s="80"/>
      <c r="I35" s="80"/>
      <c r="J35" s="80"/>
      <c r="K35" s="80"/>
      <c r="L35" s="80"/>
      <c r="M35" s="80"/>
    </row>
    <row r="36" spans="2:13" ht="14.25">
      <c r="B36" s="80"/>
      <c r="C36" s="80"/>
      <c r="D36" s="80"/>
      <c r="E36" s="80"/>
      <c r="F36" s="80"/>
      <c r="G36" s="80"/>
      <c r="H36" s="80"/>
      <c r="I36" s="80"/>
      <c r="J36" s="80"/>
      <c r="K36" s="80"/>
      <c r="L36" s="80"/>
      <c r="M36" s="80"/>
    </row>
    <row r="37" spans="2:13" ht="13.8" thickBot="1">
      <c r="B37" s="80"/>
      <c r="C37" s="80"/>
      <c r="D37" s="80"/>
      <c r="E37" s="80"/>
      <c r="F37" s="80"/>
      <c r="G37" s="80"/>
      <c r="H37" s="80"/>
      <c r="I37" s="80"/>
      <c r="J37" s="80"/>
      <c r="K37" s="80"/>
      <c r="L37" s="80"/>
      <c r="M37" s="80"/>
    </row>
    <row r="38" spans="2:13" ht="14.25">
      <c r="B38" s="2"/>
      <c r="C38" s="3"/>
      <c r="D38" s="3"/>
      <c r="E38" s="3"/>
      <c r="F38" s="3"/>
      <c r="G38" s="3"/>
      <c r="H38" s="3"/>
      <c r="I38" s="3"/>
      <c r="J38" s="3"/>
      <c r="K38" s="3"/>
      <c r="L38" s="3"/>
      <c r="M38" s="4"/>
    </row>
    <row r="39" spans="2:15" ht="15" customHeight="1">
      <c r="B39" s="5"/>
      <c r="C39" s="131"/>
      <c r="D39" s="165"/>
      <c r="E39" s="304" t="s">
        <v>224</v>
      </c>
      <c r="F39" s="304"/>
      <c r="G39" s="304"/>
      <c r="H39" s="304"/>
      <c r="I39" s="304"/>
      <c r="J39" s="304"/>
      <c r="K39" s="304"/>
      <c r="L39" s="165"/>
      <c r="M39" s="6"/>
      <c r="O39" s="126" t="s">
        <v>320</v>
      </c>
    </row>
    <row r="40" spans="2:15" ht="14.25">
      <c r="B40" s="5"/>
      <c r="C40" s="131"/>
      <c r="D40" s="111"/>
      <c r="E40" s="310" t="s">
        <v>190</v>
      </c>
      <c r="F40" s="310"/>
      <c r="G40" s="310"/>
      <c r="H40" s="310"/>
      <c r="I40" s="310"/>
      <c r="J40" s="310"/>
      <c r="K40" s="310"/>
      <c r="L40" s="111"/>
      <c r="M40" s="6"/>
      <c r="O40" s="126" t="s">
        <v>190</v>
      </c>
    </row>
    <row r="41" spans="2:13" ht="39" customHeight="1">
      <c r="B41" s="5"/>
      <c r="C41" s="155"/>
      <c r="D41" s="131"/>
      <c r="E41" s="293" t="s">
        <v>225</v>
      </c>
      <c r="F41" s="293"/>
      <c r="G41" s="293"/>
      <c r="H41" s="293"/>
      <c r="I41" s="293"/>
      <c r="J41" s="293"/>
      <c r="K41" s="293"/>
      <c r="L41" s="111"/>
      <c r="M41" s="6"/>
    </row>
    <row r="42" spans="2:13" ht="14.25">
      <c r="B42" s="5"/>
      <c r="C42" s="153"/>
      <c r="D42" s="153"/>
      <c r="E42" s="153"/>
      <c r="F42" s="153"/>
      <c r="G42" s="153"/>
      <c r="H42" s="153"/>
      <c r="I42" s="153"/>
      <c r="J42" s="153"/>
      <c r="K42" s="153"/>
      <c r="L42" s="153"/>
      <c r="M42" s="6"/>
    </row>
    <row r="43" spans="2:13" ht="13.8" thickBot="1">
      <c r="B43" s="5"/>
      <c r="C43" s="8"/>
      <c r="D43" s="8" t="s">
        <v>1</v>
      </c>
      <c r="E43" s="8">
        <v>2015</v>
      </c>
      <c r="F43" s="8">
        <v>2016</v>
      </c>
      <c r="G43" s="8">
        <v>2017</v>
      </c>
      <c r="H43" s="8">
        <v>2018</v>
      </c>
      <c r="I43" s="8">
        <v>2019</v>
      </c>
      <c r="J43" s="8">
        <v>2020</v>
      </c>
      <c r="K43" s="8">
        <v>2021</v>
      </c>
      <c r="L43" s="83"/>
      <c r="M43" s="6"/>
    </row>
    <row r="44" spans="2:13" ht="13.8" thickBot="1">
      <c r="B44" s="5"/>
      <c r="C44" s="7"/>
      <c r="D44" s="201" t="s">
        <v>50</v>
      </c>
      <c r="E44" s="127">
        <v>0.131006776902636</v>
      </c>
      <c r="F44" s="127">
        <v>0.135163542004861</v>
      </c>
      <c r="G44" s="127">
        <v>0.141054189798533</v>
      </c>
      <c r="H44" s="127">
        <v>0.146957790712272</v>
      </c>
      <c r="I44" s="127">
        <v>0.153815846398063</v>
      </c>
      <c r="J44" s="127">
        <v>0.162883369878442</v>
      </c>
      <c r="K44" s="127">
        <v>0.171620435883408</v>
      </c>
      <c r="L44" s="83"/>
      <c r="M44" s="6"/>
    </row>
    <row r="45" spans="2:13" ht="13.8" thickBot="1">
      <c r="B45" s="5"/>
      <c r="C45" s="7"/>
      <c r="D45" s="7" t="s">
        <v>10</v>
      </c>
      <c r="E45" s="127">
        <v>0.0386854014950912</v>
      </c>
      <c r="F45" s="127">
        <v>0.0437545394376938</v>
      </c>
      <c r="G45" s="127">
        <v>0.0501391282030731</v>
      </c>
      <c r="H45" s="127">
        <v>0.0573745356283655</v>
      </c>
      <c r="I45" s="127">
        <v>0.0644208312697861</v>
      </c>
      <c r="J45" s="127">
        <v>0.0726067400278686</v>
      </c>
      <c r="K45" s="127">
        <v>0.0805589915284894</v>
      </c>
      <c r="L45" s="83"/>
      <c r="M45" s="6"/>
    </row>
    <row r="46" spans="2:13" ht="13.8" thickBot="1">
      <c r="B46" s="5"/>
      <c r="C46" s="7"/>
      <c r="D46" s="7" t="s">
        <v>51</v>
      </c>
      <c r="E46" s="127">
        <v>0.173223435878064</v>
      </c>
      <c r="F46" s="127">
        <v>0.182528204970623</v>
      </c>
      <c r="G46" s="127">
        <v>0.195916801518631</v>
      </c>
      <c r="H46" s="127">
        <v>0.214278193485187</v>
      </c>
      <c r="I46" s="127">
        <v>0.23657224294746</v>
      </c>
      <c r="J46" s="127">
        <v>0.264680087753572</v>
      </c>
      <c r="K46" s="127">
        <v>0.291972272759539</v>
      </c>
      <c r="L46" s="83"/>
      <c r="M46" s="6"/>
    </row>
    <row r="47" spans="2:13" ht="13.8" thickBot="1">
      <c r="B47" s="5"/>
      <c r="C47" s="254"/>
      <c r="D47" s="254" t="s">
        <v>7</v>
      </c>
      <c r="E47" s="127">
        <v>0.00429430478873007</v>
      </c>
      <c r="F47" s="127">
        <v>0.00441956085603717</v>
      </c>
      <c r="G47" s="127">
        <v>0.00460551211004388</v>
      </c>
      <c r="H47" s="127">
        <v>0.0045182191870521</v>
      </c>
      <c r="I47" s="127">
        <v>0.0044288320869344</v>
      </c>
      <c r="J47" s="127">
        <v>0.00434820504087213</v>
      </c>
      <c r="K47" s="127">
        <v>0.00426045513378382</v>
      </c>
      <c r="L47" s="256"/>
      <c r="M47" s="6"/>
    </row>
    <row r="48" spans="2:13" ht="13.8" thickBot="1">
      <c r="B48" s="5"/>
      <c r="C48" s="7"/>
      <c r="D48" s="7" t="s">
        <v>113</v>
      </c>
      <c r="E48" s="127">
        <v>0.0847560665543178</v>
      </c>
      <c r="F48" s="127">
        <v>0.0911738923236575</v>
      </c>
      <c r="G48" s="127">
        <v>0.0974108963793749</v>
      </c>
      <c r="H48" s="127">
        <v>0.103451378941183</v>
      </c>
      <c r="I48" s="127">
        <v>0.109311564578883</v>
      </c>
      <c r="J48" s="127">
        <v>0.11512014870387</v>
      </c>
      <c r="K48" s="127">
        <v>0.120707680545501</v>
      </c>
      <c r="L48" s="83"/>
      <c r="M48" s="6"/>
    </row>
    <row r="49" spans="2:13" ht="13.8" thickBot="1">
      <c r="B49" s="5"/>
      <c r="C49" s="7"/>
      <c r="D49" s="7" t="s">
        <v>173</v>
      </c>
      <c r="E49" s="127">
        <v>0.042510452487658</v>
      </c>
      <c r="F49" s="127">
        <v>0.0414247188443347</v>
      </c>
      <c r="G49" s="127">
        <v>0.0403329610498692</v>
      </c>
      <c r="H49" s="127">
        <v>0.0392340091900558</v>
      </c>
      <c r="I49" s="127">
        <v>0.0381385154266425</v>
      </c>
      <c r="J49" s="127">
        <v>0.037090436669588</v>
      </c>
      <c r="K49" s="127">
        <v>0.036031975137095</v>
      </c>
      <c r="L49" s="130"/>
      <c r="M49" s="6"/>
    </row>
    <row r="50" spans="2:13" ht="13.8" thickBot="1">
      <c r="B50" s="5"/>
      <c r="C50" s="221"/>
      <c r="D50" s="221" t="s">
        <v>380</v>
      </c>
      <c r="E50" s="127">
        <v>0.00766438117988194</v>
      </c>
      <c r="F50" s="127">
        <v>0.00760416556239901</v>
      </c>
      <c r="G50" s="127">
        <v>0.00754019795633953</v>
      </c>
      <c r="H50" s="127">
        <v>0.00747205633708023</v>
      </c>
      <c r="I50" s="127">
        <v>0.00740158205418688</v>
      </c>
      <c r="J50" s="127">
        <v>0.00733734862588728</v>
      </c>
      <c r="K50" s="127">
        <v>0.00726807928641921</v>
      </c>
      <c r="L50" s="130"/>
      <c r="M50" s="6"/>
    </row>
    <row r="51" spans="2:13" ht="13.8" thickBot="1">
      <c r="B51" s="5"/>
      <c r="C51" s="221"/>
      <c r="D51" s="221" t="s">
        <v>172</v>
      </c>
      <c r="E51" s="127">
        <v>0.00170886857879612</v>
      </c>
      <c r="F51" s="127">
        <v>0.00201874947715628</v>
      </c>
      <c r="G51" s="127">
        <v>0.00265521542474211</v>
      </c>
      <c r="H51" s="127">
        <v>0.00344198343734814</v>
      </c>
      <c r="I51" s="127">
        <v>0.00470310319456603</v>
      </c>
      <c r="J51" s="127">
        <v>0.00594046026486571</v>
      </c>
      <c r="K51" s="127">
        <v>0.00714743447727962</v>
      </c>
      <c r="L51" s="130"/>
      <c r="M51" s="6"/>
    </row>
    <row r="52" spans="2:13" ht="13.8" thickBot="1">
      <c r="B52" s="9"/>
      <c r="C52" s="10"/>
      <c r="D52" s="10"/>
      <c r="E52" s="10"/>
      <c r="F52" s="10"/>
      <c r="G52" s="10"/>
      <c r="H52" s="10"/>
      <c r="I52" s="10"/>
      <c r="J52" s="10"/>
      <c r="K52" s="10"/>
      <c r="L52" s="10"/>
      <c r="M52" s="11"/>
    </row>
    <row r="53" spans="2:13" ht="14.25">
      <c r="B53" s="80"/>
      <c r="C53" s="80"/>
      <c r="D53" s="80"/>
      <c r="E53" s="80"/>
      <c r="F53" s="80"/>
      <c r="G53" s="80"/>
      <c r="H53" s="80"/>
      <c r="I53" s="80"/>
      <c r="J53" s="80"/>
      <c r="K53" s="80"/>
      <c r="L53" s="80"/>
      <c r="M53" s="80"/>
    </row>
    <row r="54" spans="2:13" ht="14.25">
      <c r="B54" s="80"/>
      <c r="C54" s="80"/>
      <c r="D54" s="80"/>
      <c r="E54" s="80"/>
      <c r="F54" s="80"/>
      <c r="G54" s="80"/>
      <c r="H54" s="80"/>
      <c r="I54" s="80"/>
      <c r="J54" s="80"/>
      <c r="K54" s="80"/>
      <c r="L54" s="80"/>
      <c r="M54" s="80"/>
    </row>
    <row r="55" spans="2:13" ht="13.8" thickBot="1">
      <c r="B55" s="80"/>
      <c r="C55" s="80"/>
      <c r="D55" s="80"/>
      <c r="E55" s="80"/>
      <c r="F55" s="80"/>
      <c r="G55" s="80"/>
      <c r="H55" s="80"/>
      <c r="I55" s="80"/>
      <c r="J55" s="80"/>
      <c r="K55" s="80"/>
      <c r="L55" s="80"/>
      <c r="M55" s="80"/>
    </row>
    <row r="56" spans="2:13" ht="14.25">
      <c r="B56" s="2"/>
      <c r="C56" s="3"/>
      <c r="D56" s="3"/>
      <c r="E56" s="3"/>
      <c r="F56" s="3"/>
      <c r="G56" s="3"/>
      <c r="H56" s="3"/>
      <c r="I56" s="3"/>
      <c r="J56" s="3"/>
      <c r="K56" s="3"/>
      <c r="L56" s="3"/>
      <c r="M56" s="4"/>
    </row>
    <row r="57" spans="2:13" ht="28.5" customHeight="1">
      <c r="B57" s="5"/>
      <c r="C57" s="131"/>
      <c r="D57" s="165"/>
      <c r="E57" s="304" t="s">
        <v>341</v>
      </c>
      <c r="F57" s="304"/>
      <c r="G57" s="304"/>
      <c r="H57" s="304"/>
      <c r="I57" s="304"/>
      <c r="J57" s="304"/>
      <c r="K57" s="304"/>
      <c r="L57" s="165"/>
      <c r="M57" s="6"/>
    </row>
    <row r="58" spans="2:13" ht="14.25">
      <c r="B58" s="5"/>
      <c r="C58" s="131"/>
      <c r="D58" s="111"/>
      <c r="E58" s="310" t="s">
        <v>190</v>
      </c>
      <c r="F58" s="310"/>
      <c r="G58" s="310"/>
      <c r="H58" s="310"/>
      <c r="I58" s="310"/>
      <c r="J58" s="310"/>
      <c r="K58" s="310"/>
      <c r="L58" s="111"/>
      <c r="M58" s="6"/>
    </row>
    <row r="59" spans="2:13" ht="36.75" customHeight="1">
      <c r="B59" s="5"/>
      <c r="C59" s="155"/>
      <c r="D59" s="131"/>
      <c r="E59" s="293" t="s">
        <v>342</v>
      </c>
      <c r="F59" s="293"/>
      <c r="G59" s="293"/>
      <c r="H59" s="293"/>
      <c r="I59" s="293"/>
      <c r="J59" s="293"/>
      <c r="K59" s="293"/>
      <c r="L59" s="111"/>
      <c r="M59" s="6"/>
    </row>
    <row r="60" spans="2:13" ht="15" customHeight="1">
      <c r="B60" s="5"/>
      <c r="C60" s="7"/>
      <c r="D60" s="7"/>
      <c r="E60" s="7"/>
      <c r="F60" s="7"/>
      <c r="G60" s="7"/>
      <c r="H60" s="7"/>
      <c r="I60" s="7"/>
      <c r="J60" s="7"/>
      <c r="K60" s="7"/>
      <c r="L60" s="7"/>
      <c r="M60" s="6"/>
    </row>
    <row r="61" spans="2:13" ht="13.8" thickBot="1">
      <c r="B61" s="5"/>
      <c r="C61" s="8"/>
      <c r="D61" s="8" t="s">
        <v>1</v>
      </c>
      <c r="E61" s="8">
        <v>2015</v>
      </c>
      <c r="F61" s="8">
        <v>2016</v>
      </c>
      <c r="G61" s="8">
        <v>2017</v>
      </c>
      <c r="H61" s="8">
        <v>2018</v>
      </c>
      <c r="I61" s="8">
        <v>2019</v>
      </c>
      <c r="J61" s="8">
        <v>2020</v>
      </c>
      <c r="K61" s="8">
        <v>2021</v>
      </c>
      <c r="L61" s="83"/>
      <c r="M61" s="6"/>
    </row>
    <row r="62" spans="2:13" ht="13.8" thickBot="1">
      <c r="B62" s="5"/>
      <c r="C62" s="7"/>
      <c r="D62" s="201" t="s">
        <v>50</v>
      </c>
      <c r="E62" s="127">
        <v>0.131006780836401</v>
      </c>
      <c r="F62" s="127">
        <v>0.135163545538668</v>
      </c>
      <c r="G62" s="127">
        <v>0.141054192914368</v>
      </c>
      <c r="H62" s="127">
        <v>0.146957793705965</v>
      </c>
      <c r="I62" s="127">
        <v>0.153815849442857</v>
      </c>
      <c r="J62" s="127">
        <v>0.16288337276199</v>
      </c>
      <c r="K62" s="127">
        <v>0.171620439016024</v>
      </c>
      <c r="L62" s="83"/>
      <c r="M62" s="6"/>
    </row>
    <row r="63" spans="2:31" ht="14.4" thickBot="1">
      <c r="B63" s="5"/>
      <c r="C63" s="7"/>
      <c r="D63" s="7" t="s">
        <v>10</v>
      </c>
      <c r="E63" s="127">
        <v>0.0386854033640894</v>
      </c>
      <c r="F63" s="127">
        <v>0.043754542260952</v>
      </c>
      <c r="G63" s="127">
        <v>0.0501391322756024</v>
      </c>
      <c r="H63" s="127">
        <v>0.0573745412778031</v>
      </c>
      <c r="I63" s="127">
        <v>0.0644208387408496</v>
      </c>
      <c r="J63" s="127">
        <v>0.0726067496541177</v>
      </c>
      <c r="K63" s="127">
        <v>0.0805590035753794</v>
      </c>
      <c r="L63" s="83"/>
      <c r="M63" s="6"/>
      <c r="O63" s="200"/>
      <c r="P63" s="200"/>
      <c r="Q63" s="200"/>
      <c r="R63" s="200"/>
      <c r="S63" s="200"/>
      <c r="T63" s="200"/>
      <c r="U63" s="200"/>
      <c r="V63" s="200"/>
      <c r="X63" s="80"/>
      <c r="Y63" s="80"/>
      <c r="Z63" s="80"/>
      <c r="AA63" s="80"/>
      <c r="AB63" s="80"/>
      <c r="AC63" s="80"/>
      <c r="AD63" s="80"/>
      <c r="AE63" s="80"/>
    </row>
    <row r="64" spans="2:31" ht="14.4" thickBot="1">
      <c r="B64" s="5"/>
      <c r="C64" s="7"/>
      <c r="D64" s="7" t="s">
        <v>51</v>
      </c>
      <c r="E64" s="127">
        <v>0.173223398329746</v>
      </c>
      <c r="F64" s="127">
        <v>0.18252815741093</v>
      </c>
      <c r="G64" s="127">
        <v>0.195916744548547</v>
      </c>
      <c r="H64" s="127">
        <v>0.214278127594995</v>
      </c>
      <c r="I64" s="127">
        <v>0.236572169204272</v>
      </c>
      <c r="J64" s="127">
        <v>0.264680008976013</v>
      </c>
      <c r="K64" s="127">
        <v>0.291972189411921</v>
      </c>
      <c r="L64" s="83"/>
      <c r="M64" s="6"/>
      <c r="O64" s="200"/>
      <c r="P64" s="200"/>
      <c r="Q64" s="200"/>
      <c r="R64" s="200"/>
      <c r="S64" s="200"/>
      <c r="T64" s="200"/>
      <c r="U64" s="200"/>
      <c r="V64" s="200"/>
      <c r="X64" s="80"/>
      <c r="Y64" s="80"/>
      <c r="Z64" s="80"/>
      <c r="AA64" s="80"/>
      <c r="AB64" s="80"/>
      <c r="AC64" s="80"/>
      <c r="AD64" s="80"/>
      <c r="AE64" s="80"/>
    </row>
    <row r="65" spans="2:31" ht="14.4" thickBot="1">
      <c r="B65" s="5"/>
      <c r="C65" s="254"/>
      <c r="D65" s="254" t="s">
        <v>7</v>
      </c>
      <c r="E65" s="127">
        <v>0.00429430499619975</v>
      </c>
      <c r="F65" s="127">
        <v>0.00441956114120899</v>
      </c>
      <c r="G65" s="127">
        <v>0.00460551248412463</v>
      </c>
      <c r="H65" s="127">
        <v>0.0045182196319428</v>
      </c>
      <c r="I65" s="127">
        <v>0.00442883260055841</v>
      </c>
      <c r="J65" s="127">
        <v>0.00434820561736</v>
      </c>
      <c r="K65" s="127">
        <v>0.00426045577089749</v>
      </c>
      <c r="L65" s="256"/>
      <c r="M65" s="6"/>
      <c r="O65" s="200"/>
      <c r="P65" s="200"/>
      <c r="Q65" s="200"/>
      <c r="R65" s="200"/>
      <c r="S65" s="200"/>
      <c r="T65" s="200"/>
      <c r="U65" s="200"/>
      <c r="V65" s="200"/>
      <c r="X65" s="80"/>
      <c r="Y65" s="80"/>
      <c r="Z65" s="80"/>
      <c r="AA65" s="80"/>
      <c r="AB65" s="80"/>
      <c r="AC65" s="80"/>
      <c r="AD65" s="80"/>
      <c r="AE65" s="80"/>
    </row>
    <row r="66" spans="2:31" ht="14.4" thickBot="1">
      <c r="B66" s="5"/>
      <c r="C66" s="7"/>
      <c r="D66" s="7" t="s">
        <v>113</v>
      </c>
      <c r="E66" s="127">
        <v>0.0847560706491166</v>
      </c>
      <c r="F66" s="127">
        <v>0.0911738982066457</v>
      </c>
      <c r="G66" s="127">
        <v>0.0974109042915334</v>
      </c>
      <c r="H66" s="127">
        <v>0.10345138912762</v>
      </c>
      <c r="I66" s="127">
        <v>0.10931157725605</v>
      </c>
      <c r="J66" s="127">
        <v>0.115120163966574</v>
      </c>
      <c r="K66" s="127">
        <v>0.120707698596275</v>
      </c>
      <c r="L66" s="83"/>
      <c r="M66" s="6"/>
      <c r="O66" s="200"/>
      <c r="P66" s="200"/>
      <c r="Q66" s="200"/>
      <c r="R66" s="200"/>
      <c r="S66" s="200"/>
      <c r="T66" s="200"/>
      <c r="U66" s="200"/>
      <c r="V66" s="200"/>
      <c r="X66" s="80"/>
      <c r="Y66" s="80"/>
      <c r="Z66" s="80"/>
      <c r="AA66" s="80"/>
      <c r="AB66" s="80"/>
      <c r="AC66" s="80"/>
      <c r="AD66" s="80"/>
      <c r="AE66" s="80"/>
    </row>
    <row r="67" spans="2:31" ht="14.4" thickBot="1">
      <c r="B67" s="5"/>
      <c r="C67" s="7"/>
      <c r="D67" s="7" t="s">
        <v>173</v>
      </c>
      <c r="E67" s="127">
        <v>0.0425104545414549</v>
      </c>
      <c r="F67" s="127">
        <v>0.0414247215172614</v>
      </c>
      <c r="G67" s="127">
        <v>0.0403329643258968</v>
      </c>
      <c r="H67" s="127">
        <v>0.0392340130532695</v>
      </c>
      <c r="I67" s="127">
        <v>0.0381385198496725</v>
      </c>
      <c r="J67" s="127">
        <v>0.0370904415870623</v>
      </c>
      <c r="K67" s="127">
        <v>0.0360319805253606</v>
      </c>
      <c r="L67" s="130"/>
      <c r="M67" s="6"/>
      <c r="O67" s="200"/>
      <c r="P67" s="200"/>
      <c r="Q67" s="200"/>
      <c r="R67" s="200"/>
      <c r="S67" s="200"/>
      <c r="T67" s="200"/>
      <c r="U67" s="200"/>
      <c r="V67" s="200"/>
      <c r="W67" s="80"/>
      <c r="X67" s="80"/>
      <c r="Y67" s="80"/>
      <c r="Z67" s="80"/>
      <c r="AA67" s="80"/>
      <c r="AB67" s="80"/>
      <c r="AC67" s="80"/>
      <c r="AD67" s="80"/>
      <c r="AE67" s="80"/>
    </row>
    <row r="68" spans="2:31" ht="14.4" thickBot="1">
      <c r="B68" s="5"/>
      <c r="C68" s="221"/>
      <c r="D68" s="221" t="s">
        <v>380</v>
      </c>
      <c r="E68" s="127">
        <v>0.00766438155016929</v>
      </c>
      <c r="F68" s="127">
        <v>0.00760416605305719</v>
      </c>
      <c r="G68" s="127">
        <v>0.00754019856878889</v>
      </c>
      <c r="H68" s="127">
        <v>0.00747205707282329</v>
      </c>
      <c r="I68" s="127">
        <v>0.007401582912569</v>
      </c>
      <c r="J68" s="127">
        <v>0.00733734959867776</v>
      </c>
      <c r="K68" s="127">
        <v>0.00726808037329667</v>
      </c>
      <c r="L68" s="130"/>
      <c r="M68" s="6"/>
      <c r="O68" s="200"/>
      <c r="P68" s="200"/>
      <c r="Q68" s="200"/>
      <c r="R68" s="200"/>
      <c r="S68" s="200"/>
      <c r="T68" s="200"/>
      <c r="U68" s="200"/>
      <c r="V68" s="200"/>
      <c r="W68" s="80"/>
      <c r="X68" s="80"/>
      <c r="Y68" s="80"/>
      <c r="Z68" s="80"/>
      <c r="AA68" s="80"/>
      <c r="AB68" s="80"/>
      <c r="AC68" s="80"/>
      <c r="AD68" s="80"/>
      <c r="AE68" s="80"/>
    </row>
    <row r="69" spans="2:31" ht="14.4" thickBot="1">
      <c r="B69" s="5"/>
      <c r="C69" s="221"/>
      <c r="D69" s="221" t="s">
        <v>172</v>
      </c>
      <c r="E69" s="127">
        <v>0.00170886866135626</v>
      </c>
      <c r="F69" s="127">
        <v>0.00201874960741593</v>
      </c>
      <c r="G69" s="127">
        <v>0.00265521564041085</v>
      </c>
      <c r="H69" s="127">
        <v>0.00344198377626628</v>
      </c>
      <c r="I69" s="127">
        <v>0.00470310373999802</v>
      </c>
      <c r="J69" s="127">
        <v>0.00594046105245581</v>
      </c>
      <c r="K69" s="127">
        <v>0.00714743554611571</v>
      </c>
      <c r="L69" s="130"/>
      <c r="M69" s="6"/>
      <c r="O69" s="200"/>
      <c r="P69" s="200"/>
      <c r="Q69" s="200"/>
      <c r="R69" s="200"/>
      <c r="S69" s="200"/>
      <c r="T69" s="200"/>
      <c r="U69" s="200"/>
      <c r="V69" s="200"/>
      <c r="W69" s="80"/>
      <c r="X69" s="80"/>
      <c r="Y69" s="80"/>
      <c r="Z69" s="80"/>
      <c r="AA69" s="80"/>
      <c r="AB69" s="80"/>
      <c r="AC69" s="80"/>
      <c r="AD69" s="80"/>
      <c r="AE69" s="80"/>
    </row>
    <row r="70" spans="2:31" ht="14.4" thickBot="1">
      <c r="B70" s="9"/>
      <c r="C70" s="10"/>
      <c r="D70" s="10"/>
      <c r="E70" s="10"/>
      <c r="F70" s="10"/>
      <c r="G70" s="10"/>
      <c r="H70" s="10"/>
      <c r="I70" s="10"/>
      <c r="J70" s="10"/>
      <c r="K70" s="10"/>
      <c r="L70" s="10"/>
      <c r="M70" s="11"/>
      <c r="O70" s="200"/>
      <c r="P70" s="200"/>
      <c r="Q70" s="200"/>
      <c r="R70" s="200"/>
      <c r="S70" s="200"/>
      <c r="T70" s="200"/>
      <c r="U70" s="200"/>
      <c r="V70" s="200"/>
      <c r="W70" s="80"/>
      <c r="X70" s="80"/>
      <c r="Y70" s="80"/>
      <c r="Z70" s="80"/>
      <c r="AA70" s="80"/>
      <c r="AB70" s="80"/>
      <c r="AC70" s="80"/>
      <c r="AD70" s="80"/>
      <c r="AE70" s="80"/>
    </row>
    <row r="71" spans="2:31" ht="13.8">
      <c r="B71" s="80"/>
      <c r="C71" s="80"/>
      <c r="D71" s="80"/>
      <c r="E71" s="80"/>
      <c r="F71" s="80"/>
      <c r="G71" s="80"/>
      <c r="H71" s="80"/>
      <c r="I71" s="80"/>
      <c r="J71" s="80"/>
      <c r="K71" s="80"/>
      <c r="L71" s="80"/>
      <c r="M71" s="80"/>
      <c r="O71" s="200"/>
      <c r="P71" s="200"/>
      <c r="Q71" s="200"/>
      <c r="R71" s="200"/>
      <c r="S71" s="200"/>
      <c r="T71" s="200"/>
      <c r="U71" s="200"/>
      <c r="V71" s="200"/>
      <c r="W71" s="80"/>
      <c r="X71" s="80"/>
      <c r="Y71" s="80"/>
      <c r="Z71" s="80"/>
      <c r="AA71" s="80"/>
      <c r="AB71" s="80"/>
      <c r="AC71" s="80"/>
      <c r="AD71" s="80"/>
      <c r="AE71" s="80"/>
    </row>
    <row r="72" spans="2:31" ht="13.8">
      <c r="B72" s="80"/>
      <c r="C72" s="80"/>
      <c r="D72" s="80"/>
      <c r="E72" s="80"/>
      <c r="F72" s="80"/>
      <c r="G72" s="80"/>
      <c r="H72" s="80"/>
      <c r="I72" s="80"/>
      <c r="J72" s="80"/>
      <c r="K72" s="80"/>
      <c r="L72" s="80"/>
      <c r="M72" s="80"/>
      <c r="O72" s="200"/>
      <c r="P72" s="200"/>
      <c r="Q72" s="200"/>
      <c r="R72" s="200"/>
      <c r="S72" s="200"/>
      <c r="T72" s="200"/>
      <c r="U72" s="200"/>
      <c r="V72" s="200"/>
      <c r="W72" s="80"/>
      <c r="X72" s="80"/>
      <c r="Y72" s="80"/>
      <c r="Z72" s="80"/>
      <c r="AA72" s="80"/>
      <c r="AB72" s="80"/>
      <c r="AC72" s="80"/>
      <c r="AD72" s="80"/>
      <c r="AE72" s="80"/>
    </row>
    <row r="73" spans="2:31" ht="13.8" thickBot="1">
      <c r="B73" s="80"/>
      <c r="C73" s="80"/>
      <c r="D73" s="80"/>
      <c r="E73" s="80"/>
      <c r="F73" s="80"/>
      <c r="G73" s="80"/>
      <c r="H73" s="80"/>
      <c r="I73" s="80"/>
      <c r="J73" s="80"/>
      <c r="K73" s="80"/>
      <c r="L73" s="80"/>
      <c r="M73" s="80"/>
      <c r="Q73" s="64"/>
      <c r="R73" s="64"/>
      <c r="Y73" s="80"/>
      <c r="Z73" s="80"/>
      <c r="AA73" s="80"/>
      <c r="AB73" s="80"/>
      <c r="AC73" s="80"/>
      <c r="AD73" s="80"/>
      <c r="AE73" s="80"/>
    </row>
    <row r="74" spans="2:31" ht="14.25">
      <c r="B74" s="2"/>
      <c r="C74" s="3"/>
      <c r="D74" s="3"/>
      <c r="E74" s="3"/>
      <c r="F74" s="3"/>
      <c r="G74" s="3"/>
      <c r="H74" s="3"/>
      <c r="I74" s="3"/>
      <c r="J74" s="3"/>
      <c r="K74" s="3"/>
      <c r="L74" s="3"/>
      <c r="M74" s="4"/>
      <c r="Q74" s="64"/>
      <c r="R74" s="64"/>
      <c r="Y74" s="80"/>
      <c r="Z74" s="80"/>
      <c r="AA74" s="80"/>
      <c r="AB74" s="80"/>
      <c r="AC74" s="80"/>
      <c r="AD74" s="80"/>
      <c r="AE74" s="80"/>
    </row>
    <row r="75" spans="2:24" ht="15" customHeight="1">
      <c r="B75" s="5"/>
      <c r="C75" s="131"/>
      <c r="D75" s="165"/>
      <c r="E75" s="304" t="s">
        <v>310</v>
      </c>
      <c r="F75" s="304"/>
      <c r="G75" s="304"/>
      <c r="H75" s="304"/>
      <c r="I75" s="304"/>
      <c r="J75" s="304"/>
      <c r="K75" s="304"/>
      <c r="L75" s="165"/>
      <c r="M75" s="6"/>
      <c r="O75" s="126" t="s">
        <v>321</v>
      </c>
      <c r="X75" s="126" t="s">
        <v>344</v>
      </c>
    </row>
    <row r="76" spans="2:24" ht="14.25">
      <c r="B76" s="5"/>
      <c r="C76" s="131"/>
      <c r="D76" s="111"/>
      <c r="E76" s="310" t="s">
        <v>175</v>
      </c>
      <c r="F76" s="310"/>
      <c r="G76" s="310"/>
      <c r="H76" s="310"/>
      <c r="I76" s="310"/>
      <c r="J76" s="310"/>
      <c r="K76" s="310"/>
      <c r="L76" s="111"/>
      <c r="M76" s="6"/>
      <c r="O76" s="126" t="s">
        <v>175</v>
      </c>
      <c r="X76" s="126" t="s">
        <v>175</v>
      </c>
    </row>
    <row r="77" spans="2:13" ht="40.5" customHeight="1">
      <c r="B77" s="5"/>
      <c r="C77" s="155"/>
      <c r="D77" s="131"/>
      <c r="E77" s="293" t="s">
        <v>226</v>
      </c>
      <c r="F77" s="293"/>
      <c r="G77" s="293"/>
      <c r="H77" s="293"/>
      <c r="I77" s="293"/>
      <c r="J77" s="293"/>
      <c r="K77" s="293"/>
      <c r="L77" s="111"/>
      <c r="M77" s="6"/>
    </row>
    <row r="78" spans="2:13" ht="14.25">
      <c r="B78" s="5"/>
      <c r="C78" s="7"/>
      <c r="D78" s="7"/>
      <c r="E78" s="7"/>
      <c r="F78" s="7"/>
      <c r="G78" s="7"/>
      <c r="H78" s="7"/>
      <c r="I78" s="7"/>
      <c r="J78" s="7"/>
      <c r="K78" s="7"/>
      <c r="L78" s="7"/>
      <c r="M78" s="6"/>
    </row>
    <row r="79" spans="2:13" ht="13.8" thickBot="1">
      <c r="B79" s="5"/>
      <c r="C79" s="8"/>
      <c r="D79" s="8" t="s">
        <v>1</v>
      </c>
      <c r="E79" s="8">
        <v>2015</v>
      </c>
      <c r="F79" s="8">
        <v>2016</v>
      </c>
      <c r="G79" s="8">
        <v>2017</v>
      </c>
      <c r="H79" s="8">
        <v>2018</v>
      </c>
      <c r="I79" s="8">
        <v>2019</v>
      </c>
      <c r="J79" s="8">
        <v>2020</v>
      </c>
      <c r="K79" s="8">
        <v>2021</v>
      </c>
      <c r="L79" s="83"/>
      <c r="M79" s="6"/>
    </row>
    <row r="80" spans="2:13" ht="13.8" thickBot="1">
      <c r="B80" s="5"/>
      <c r="C80" s="7"/>
      <c r="D80" s="201" t="s">
        <v>50</v>
      </c>
      <c r="E80" s="68">
        <v>95.1112579892434</v>
      </c>
      <c r="F80" s="68">
        <v>96.1563700652778</v>
      </c>
      <c r="G80" s="68">
        <v>97.964381109795</v>
      </c>
      <c r="H80" s="68">
        <v>99.8592122570278</v>
      </c>
      <c r="I80" s="68">
        <v>102.370673026427</v>
      </c>
      <c r="J80" s="68">
        <v>106.163651406749</v>
      </c>
      <c r="K80" s="68">
        <v>109.546822124295</v>
      </c>
      <c r="L80" s="216"/>
      <c r="M80" s="6"/>
    </row>
    <row r="81" spans="2:13" ht="13.8" thickBot="1">
      <c r="B81" s="5"/>
      <c r="C81" s="7"/>
      <c r="D81" s="7" t="s">
        <v>10</v>
      </c>
      <c r="E81" s="68">
        <v>5.54842442558703</v>
      </c>
      <c r="F81" s="68">
        <v>6.39416017428123</v>
      </c>
      <c r="G81" s="68">
        <v>7.45919910568088</v>
      </c>
      <c r="H81" s="68">
        <v>8.67867672845022</v>
      </c>
      <c r="I81" s="68">
        <v>9.88986515014763</v>
      </c>
      <c r="J81" s="68">
        <v>11.3052667151305</v>
      </c>
      <c r="K81" s="68">
        <v>12.7046793928597</v>
      </c>
      <c r="L81" s="83"/>
      <c r="M81" s="6"/>
    </row>
    <row r="82" spans="2:13" ht="13.8" thickBot="1">
      <c r="B82" s="5"/>
      <c r="C82" s="7"/>
      <c r="D82" s="7" t="s">
        <v>51</v>
      </c>
      <c r="E82" s="68">
        <v>152.059110178095</v>
      </c>
      <c r="F82" s="68">
        <v>155.435981340172</v>
      </c>
      <c r="G82" s="68">
        <v>161.538972137101</v>
      </c>
      <c r="H82" s="68">
        <v>171.106033432982</v>
      </c>
      <c r="I82" s="68">
        <v>183.339337209006</v>
      </c>
      <c r="J82" s="68">
        <v>199.520184410216</v>
      </c>
      <c r="K82" s="68">
        <v>215.310400840081</v>
      </c>
      <c r="L82" s="83"/>
      <c r="M82" s="6"/>
    </row>
    <row r="83" spans="2:13" ht="13.8" thickBot="1">
      <c r="B83" s="5"/>
      <c r="C83" s="254"/>
      <c r="D83" s="254" t="s">
        <v>7</v>
      </c>
      <c r="E83" s="68">
        <v>1.94047866066632</v>
      </c>
      <c r="F83" s="68">
        <v>2.03977441052521</v>
      </c>
      <c r="G83" s="68">
        <v>2.17011785509811</v>
      </c>
      <c r="H83" s="68">
        <v>2.17647377263321</v>
      </c>
      <c r="I83" s="68">
        <v>2.18230791356976</v>
      </c>
      <c r="J83" s="68">
        <v>2.19069292450678</v>
      </c>
      <c r="K83" s="68">
        <v>2.19531067891805</v>
      </c>
      <c r="L83" s="256"/>
      <c r="M83" s="6"/>
    </row>
    <row r="84" spans="2:13" ht="13.8" thickBot="1">
      <c r="B84" s="5"/>
      <c r="C84" s="7"/>
      <c r="D84" s="7" t="s">
        <v>113</v>
      </c>
      <c r="E84" s="68">
        <v>15.584123805101</v>
      </c>
      <c r="F84" s="68">
        <v>16.7548813170422</v>
      </c>
      <c r="G84" s="68">
        <v>17.9235457059302</v>
      </c>
      <c r="H84" s="68">
        <v>19.0860877231797</v>
      </c>
      <c r="I84" s="68">
        <v>20.2457599935007</v>
      </c>
      <c r="J84" s="68">
        <v>21.402147491039</v>
      </c>
      <c r="K84" s="68">
        <v>22.5522663505021</v>
      </c>
      <c r="L84" s="83"/>
      <c r="M84" s="6"/>
    </row>
    <row r="85" spans="2:13" ht="13.8" thickBot="1">
      <c r="B85" s="5"/>
      <c r="C85" s="7"/>
      <c r="D85" s="7" t="s">
        <v>173</v>
      </c>
      <c r="E85" s="68">
        <v>9.09569868145275</v>
      </c>
      <c r="F85" s="68">
        <v>8.87226685999719</v>
      </c>
      <c r="G85" s="68">
        <v>8.65455756794378</v>
      </c>
      <c r="H85" s="68">
        <v>8.43754877162662</v>
      </c>
      <c r="I85" s="68">
        <v>8.22316187847456</v>
      </c>
      <c r="J85" s="68">
        <v>8.01033500094321</v>
      </c>
      <c r="K85" s="68">
        <v>7.79890233625638</v>
      </c>
      <c r="L85" s="83"/>
      <c r="M85" s="6"/>
    </row>
    <row r="86" spans="2:13" ht="13.8" thickBot="1">
      <c r="B86" s="5"/>
      <c r="C86" s="221"/>
      <c r="D86" s="221" t="s">
        <v>380</v>
      </c>
      <c r="E86" s="68">
        <v>0.662282763924265</v>
      </c>
      <c r="F86" s="68">
        <v>0.649166861014832</v>
      </c>
      <c r="G86" s="68">
        <v>0.636078735254359</v>
      </c>
      <c r="H86" s="68">
        <v>0.623058192773852</v>
      </c>
      <c r="I86" s="68">
        <v>0.610002467608697</v>
      </c>
      <c r="J86" s="68">
        <v>0.597495907292516</v>
      </c>
      <c r="K86" s="68">
        <v>0.584646003508087</v>
      </c>
      <c r="L86" s="222"/>
      <c r="M86" s="6"/>
    </row>
    <row r="87" spans="2:13" ht="13.8" thickBot="1">
      <c r="B87" s="5"/>
      <c r="C87" s="221"/>
      <c r="D87" s="221" t="s">
        <v>172</v>
      </c>
      <c r="E87" s="68">
        <v>0.3765730481705</v>
      </c>
      <c r="F87" s="68">
        <v>0.447847603208603</v>
      </c>
      <c r="G87" s="68">
        <v>0.593866336685193</v>
      </c>
      <c r="H87" s="68">
        <v>0.776630052712391</v>
      </c>
      <c r="I87" s="68">
        <v>1.07132357191789</v>
      </c>
      <c r="J87" s="68">
        <v>1.36535386510374</v>
      </c>
      <c r="K87" s="68">
        <v>1.65880571601571</v>
      </c>
      <c r="L87" s="222"/>
      <c r="M87" s="6"/>
    </row>
    <row r="88" spans="2:13" ht="14.25">
      <c r="B88" s="5"/>
      <c r="C88" s="7"/>
      <c r="D88" s="131"/>
      <c r="E88" s="131"/>
      <c r="F88" s="131"/>
      <c r="G88" s="131"/>
      <c r="H88" s="131"/>
      <c r="I88" s="131"/>
      <c r="J88" s="131"/>
      <c r="K88" s="131"/>
      <c r="L88" s="83"/>
      <c r="M88" s="6"/>
    </row>
    <row r="89" spans="2:13" ht="13.8" thickBot="1">
      <c r="B89" s="9"/>
      <c r="C89" s="10"/>
      <c r="D89" s="10"/>
      <c r="E89" s="10"/>
      <c r="F89" s="10"/>
      <c r="G89" s="10"/>
      <c r="H89" s="10"/>
      <c r="I89" s="10"/>
      <c r="J89" s="10"/>
      <c r="K89" s="10"/>
      <c r="L89" s="10"/>
      <c r="M89" s="11"/>
    </row>
    <row r="90" spans="2:13" ht="14.25">
      <c r="B90" s="80"/>
      <c r="C90" s="80"/>
      <c r="D90" s="80"/>
      <c r="E90" s="80"/>
      <c r="F90" s="80"/>
      <c r="G90" s="80"/>
      <c r="H90" s="80"/>
      <c r="I90" s="80"/>
      <c r="J90" s="80"/>
      <c r="K90" s="80"/>
      <c r="L90" s="80"/>
      <c r="M90" s="80"/>
    </row>
    <row r="91" spans="2:13" ht="13.8" thickBot="1">
      <c r="B91" s="80"/>
      <c r="C91" s="80"/>
      <c r="D91" s="80"/>
      <c r="E91" s="80"/>
      <c r="F91" s="80"/>
      <c r="G91" s="80"/>
      <c r="H91" s="80"/>
      <c r="I91" s="80"/>
      <c r="J91" s="80"/>
      <c r="K91" s="80"/>
      <c r="L91" s="80"/>
      <c r="M91" s="80"/>
    </row>
    <row r="92" spans="2:13" ht="14.25">
      <c r="B92" s="2"/>
      <c r="C92" s="3"/>
      <c r="D92" s="3"/>
      <c r="E92" s="3"/>
      <c r="F92" s="3"/>
      <c r="G92" s="3"/>
      <c r="H92" s="3"/>
      <c r="I92" s="3"/>
      <c r="J92" s="3"/>
      <c r="K92" s="3"/>
      <c r="L92" s="3"/>
      <c r="M92" s="4"/>
    </row>
    <row r="93" spans="2:13" ht="31.5" customHeight="1">
      <c r="B93" s="5"/>
      <c r="C93" s="131"/>
      <c r="D93" s="165"/>
      <c r="E93" s="304" t="s">
        <v>345</v>
      </c>
      <c r="F93" s="304"/>
      <c r="G93" s="304"/>
      <c r="H93" s="304"/>
      <c r="I93" s="304"/>
      <c r="J93" s="304"/>
      <c r="K93" s="304"/>
      <c r="L93" s="165"/>
      <c r="M93" s="6"/>
    </row>
    <row r="94" spans="2:13" ht="14.25">
      <c r="B94" s="5"/>
      <c r="C94" s="131"/>
      <c r="D94" s="111"/>
      <c r="E94" s="310" t="s">
        <v>175</v>
      </c>
      <c r="F94" s="310"/>
      <c r="G94" s="310"/>
      <c r="H94" s="310"/>
      <c r="I94" s="310"/>
      <c r="J94" s="310"/>
      <c r="K94" s="310"/>
      <c r="L94" s="111"/>
      <c r="M94" s="6"/>
    </row>
    <row r="95" spans="2:13" ht="36" customHeight="1">
      <c r="B95" s="5"/>
      <c r="C95" s="155"/>
      <c r="D95" s="131"/>
      <c r="E95" s="293" t="s">
        <v>343</v>
      </c>
      <c r="F95" s="293"/>
      <c r="G95" s="293"/>
      <c r="H95" s="293"/>
      <c r="I95" s="293"/>
      <c r="J95" s="293"/>
      <c r="K95" s="293"/>
      <c r="L95" s="111"/>
      <c r="M95" s="6"/>
    </row>
    <row r="96" spans="2:13" ht="14.25">
      <c r="B96" s="5"/>
      <c r="C96" s="7"/>
      <c r="D96" s="7"/>
      <c r="E96" s="7"/>
      <c r="F96" s="7"/>
      <c r="G96" s="7"/>
      <c r="H96" s="7"/>
      <c r="I96" s="7"/>
      <c r="J96" s="7"/>
      <c r="K96" s="7"/>
      <c r="L96" s="7"/>
      <c r="M96" s="6"/>
    </row>
    <row r="97" spans="2:13" ht="13.8" thickBot="1">
      <c r="B97" s="5"/>
      <c r="C97" s="8"/>
      <c r="D97" s="8" t="s">
        <v>1</v>
      </c>
      <c r="E97" s="8">
        <v>2015</v>
      </c>
      <c r="F97" s="8">
        <v>2016</v>
      </c>
      <c r="G97" s="8">
        <v>2017</v>
      </c>
      <c r="H97" s="8">
        <v>2018</v>
      </c>
      <c r="I97" s="8">
        <v>2019</v>
      </c>
      <c r="J97" s="8">
        <v>2020</v>
      </c>
      <c r="K97" s="8">
        <v>2021</v>
      </c>
      <c r="L97" s="83"/>
      <c r="M97" s="6"/>
    </row>
    <row r="98" spans="2:13" ht="13.8" thickBot="1">
      <c r="B98" s="5"/>
      <c r="C98" s="7"/>
      <c r="D98" s="201" t="s">
        <v>50</v>
      </c>
      <c r="E98" s="68">
        <v>95.1112565332386</v>
      </c>
      <c r="F98" s="68">
        <v>96.3665066440315</v>
      </c>
      <c r="G98" s="68">
        <v>98.7485006907561</v>
      </c>
      <c r="H98" s="68">
        <v>101.250823788668</v>
      </c>
      <c r="I98" s="68">
        <v>104.425633960636</v>
      </c>
      <c r="J98" s="68">
        <v>109.062039173153</v>
      </c>
      <c r="K98" s="68">
        <v>113.479489412404</v>
      </c>
      <c r="L98" s="83"/>
      <c r="M98" s="6"/>
    </row>
    <row r="99" spans="2:13" ht="13.8" thickBot="1">
      <c r="B99" s="5"/>
      <c r="C99" s="7"/>
      <c r="D99" s="7" t="s">
        <v>10</v>
      </c>
      <c r="E99" s="68">
        <v>5.54842442558703</v>
      </c>
      <c r="F99" s="68">
        <v>6.40888515943077</v>
      </c>
      <c r="G99" s="68">
        <v>7.49291885283547</v>
      </c>
      <c r="H99" s="68">
        <v>8.73707187264195</v>
      </c>
      <c r="I99" s="68">
        <v>9.97786566727558</v>
      </c>
      <c r="J99" s="68">
        <v>11.4311410258977</v>
      </c>
      <c r="K99" s="68">
        <v>12.8751161106326</v>
      </c>
      <c r="L99" s="83"/>
      <c r="M99" s="6"/>
    </row>
    <row r="100" spans="2:13" ht="13.8" thickBot="1">
      <c r="B100" s="5"/>
      <c r="C100" s="7"/>
      <c r="D100" s="7" t="s">
        <v>51</v>
      </c>
      <c r="E100" s="68">
        <v>152.059080423348</v>
      </c>
      <c r="F100" s="68">
        <v>155.905269517607</v>
      </c>
      <c r="G100" s="68">
        <v>162.598473420644</v>
      </c>
      <c r="H100" s="68">
        <v>172.876103407687</v>
      </c>
      <c r="I100" s="68">
        <v>186.081465455865</v>
      </c>
      <c r="J100" s="68">
        <v>203.630890963046</v>
      </c>
      <c r="K100" s="68">
        <v>220.96813338061</v>
      </c>
      <c r="L100" s="83"/>
      <c r="M100" s="6"/>
    </row>
    <row r="101" spans="2:22" ht="14.4" thickBot="1">
      <c r="B101" s="5"/>
      <c r="C101" s="254"/>
      <c r="D101" s="254" t="s">
        <v>7</v>
      </c>
      <c r="E101" s="68">
        <v>1.94047866066632</v>
      </c>
      <c r="F101" s="68">
        <v>2.03929760888346</v>
      </c>
      <c r="G101" s="68">
        <v>2.16960204996028</v>
      </c>
      <c r="H101" s="68">
        <v>2.17611353613698</v>
      </c>
      <c r="I101" s="68">
        <v>2.18228615538158</v>
      </c>
      <c r="J101" s="68">
        <v>2.19124369630942</v>
      </c>
      <c r="K101" s="68">
        <v>2.19676001395988</v>
      </c>
      <c r="L101" s="256"/>
      <c r="M101" s="6"/>
      <c r="O101" s="200"/>
      <c r="P101" s="200"/>
      <c r="Q101" s="200"/>
      <c r="R101" s="200"/>
      <c r="S101" s="200"/>
      <c r="T101" s="200"/>
      <c r="U101" s="200"/>
      <c r="V101" s="200"/>
    </row>
    <row r="102" spans="2:22" ht="14.4" thickBot="1">
      <c r="B102" s="5"/>
      <c r="C102" s="7"/>
      <c r="D102" s="7" t="s">
        <v>113</v>
      </c>
      <c r="E102" s="68">
        <v>15.584123805101</v>
      </c>
      <c r="F102" s="68">
        <v>16.7868967108081</v>
      </c>
      <c r="G102" s="68">
        <v>17.9892116520068</v>
      </c>
      <c r="H102" s="68">
        <v>19.1900387324297</v>
      </c>
      <c r="I102" s="68">
        <v>20.3913550636761</v>
      </c>
      <c r="J102" s="68">
        <v>21.5932986609089</v>
      </c>
      <c r="K102" s="68">
        <v>22.7939425710102</v>
      </c>
      <c r="L102" s="83"/>
      <c r="M102" s="6"/>
      <c r="O102" s="200"/>
      <c r="P102" s="200"/>
      <c r="Q102" s="200"/>
      <c r="R102" s="200"/>
      <c r="S102" s="200"/>
      <c r="T102" s="200"/>
      <c r="U102" s="200"/>
      <c r="V102" s="200"/>
    </row>
    <row r="103" spans="2:22" ht="14.4" thickBot="1">
      <c r="B103" s="5"/>
      <c r="C103" s="7"/>
      <c r="D103" s="7" t="s">
        <v>173</v>
      </c>
      <c r="E103" s="68">
        <v>9.09569868145275</v>
      </c>
      <c r="F103" s="68">
        <v>8.89409007283947</v>
      </c>
      <c r="G103" s="68">
        <v>8.69200983573106</v>
      </c>
      <c r="H103" s="68">
        <v>8.48914594974506</v>
      </c>
      <c r="I103" s="68">
        <v>8.28604089103176</v>
      </c>
      <c r="J103" s="68">
        <v>8.08247636177849</v>
      </c>
      <c r="K103" s="68">
        <v>7.87944330980528</v>
      </c>
      <c r="L103" s="83"/>
      <c r="M103" s="6"/>
      <c r="O103" s="200"/>
      <c r="P103" s="200"/>
      <c r="Q103" s="200"/>
      <c r="R103" s="200"/>
      <c r="S103" s="200"/>
      <c r="T103" s="200"/>
      <c r="U103" s="200"/>
      <c r="V103" s="200"/>
    </row>
    <row r="104" spans="2:22" ht="14.4" thickBot="1">
      <c r="B104" s="5"/>
      <c r="C104" s="221"/>
      <c r="D104" s="221" t="s">
        <v>380</v>
      </c>
      <c r="E104" s="68">
        <v>0.662282763924265</v>
      </c>
      <c r="F104" s="68">
        <v>0.650428020668849</v>
      </c>
      <c r="G104" s="68">
        <v>0.638395215806185</v>
      </c>
      <c r="H104" s="68">
        <v>0.626253795756632</v>
      </c>
      <c r="I104" s="68">
        <v>0.613905326060357</v>
      </c>
      <c r="J104" s="68">
        <v>0.601952723920711</v>
      </c>
      <c r="K104" s="68">
        <v>0.589499665079502</v>
      </c>
      <c r="L104" s="222"/>
      <c r="M104" s="6"/>
      <c r="O104" s="200"/>
      <c r="P104" s="200"/>
      <c r="Q104" s="200"/>
      <c r="R104" s="200"/>
      <c r="S104" s="200"/>
      <c r="T104" s="200"/>
      <c r="U104" s="200"/>
      <c r="V104" s="200"/>
    </row>
    <row r="105" spans="2:31" ht="14.4" thickBot="1">
      <c r="B105" s="5"/>
      <c r="C105" s="221"/>
      <c r="D105" s="221" t="s">
        <v>172</v>
      </c>
      <c r="E105" s="68">
        <v>0.3765730481705</v>
      </c>
      <c r="F105" s="68">
        <v>0.449035852828218</v>
      </c>
      <c r="G105" s="68">
        <v>0.596487145685365</v>
      </c>
      <c r="H105" s="68">
        <v>0.781416914156611</v>
      </c>
      <c r="I105" s="68">
        <v>1.07944991018863</v>
      </c>
      <c r="J105" s="68">
        <v>1.3773618698735</v>
      </c>
      <c r="K105" s="68">
        <v>1.6754056230515</v>
      </c>
      <c r="L105" s="222"/>
      <c r="M105" s="6"/>
      <c r="O105" s="200"/>
      <c r="P105" s="200"/>
      <c r="Q105" s="200"/>
      <c r="R105" s="200"/>
      <c r="S105" s="200"/>
      <c r="T105" s="200"/>
      <c r="U105" s="200"/>
      <c r="V105" s="200"/>
      <c r="Y105" s="80"/>
      <c r="Z105" s="80"/>
      <c r="AA105" s="80"/>
      <c r="AB105" s="80"/>
      <c r="AC105" s="80"/>
      <c r="AD105" s="80"/>
      <c r="AE105" s="80"/>
    </row>
    <row r="106" spans="2:31" ht="13.8">
      <c r="B106" s="5"/>
      <c r="C106" s="7"/>
      <c r="D106" s="131"/>
      <c r="E106" s="131"/>
      <c r="F106" s="131"/>
      <c r="G106" s="131"/>
      <c r="H106" s="131"/>
      <c r="I106" s="131"/>
      <c r="J106" s="131"/>
      <c r="K106" s="131"/>
      <c r="L106" s="83"/>
      <c r="M106" s="6"/>
      <c r="O106" s="200"/>
      <c r="P106" s="200"/>
      <c r="Q106" s="200"/>
      <c r="R106" s="200"/>
      <c r="S106" s="200"/>
      <c r="T106" s="200"/>
      <c r="U106" s="200"/>
      <c r="V106" s="200"/>
      <c r="Y106" s="80"/>
      <c r="Z106" s="80"/>
      <c r="AA106" s="80"/>
      <c r="AB106" s="80"/>
      <c r="AC106" s="80"/>
      <c r="AD106" s="80"/>
      <c r="AE106" s="80"/>
    </row>
    <row r="107" spans="2:31" ht="14.4" thickBot="1">
      <c r="B107" s="9"/>
      <c r="C107" s="10"/>
      <c r="D107" s="10"/>
      <c r="E107" s="10"/>
      <c r="F107" s="10"/>
      <c r="G107" s="10"/>
      <c r="H107" s="10"/>
      <c r="I107" s="10"/>
      <c r="J107" s="10"/>
      <c r="K107" s="10"/>
      <c r="L107" s="10"/>
      <c r="M107" s="11"/>
      <c r="O107" s="200"/>
      <c r="P107" s="200"/>
      <c r="Q107" s="200"/>
      <c r="R107" s="200"/>
      <c r="S107" s="200"/>
      <c r="T107" s="200"/>
      <c r="U107" s="200"/>
      <c r="V107" s="200"/>
      <c r="Y107" s="80"/>
      <c r="Z107" s="80"/>
      <c r="AA107" s="80"/>
      <c r="AB107" s="80"/>
      <c r="AC107" s="80"/>
      <c r="AD107" s="80"/>
      <c r="AE107" s="80"/>
    </row>
    <row r="108" spans="2:31" ht="13.8">
      <c r="B108" s="80"/>
      <c r="C108" s="80"/>
      <c r="D108" s="80"/>
      <c r="E108" s="80"/>
      <c r="F108" s="80"/>
      <c r="G108" s="80"/>
      <c r="H108" s="80"/>
      <c r="I108" s="80"/>
      <c r="J108" s="80"/>
      <c r="K108" s="80"/>
      <c r="L108" s="80"/>
      <c r="M108" s="80"/>
      <c r="O108" s="200"/>
      <c r="P108" s="200"/>
      <c r="Q108" s="200"/>
      <c r="R108" s="200"/>
      <c r="S108" s="200"/>
      <c r="T108" s="200"/>
      <c r="U108" s="200"/>
      <c r="V108" s="200"/>
      <c r="Y108" s="80"/>
      <c r="Z108" s="80"/>
      <c r="AA108" s="80"/>
      <c r="AB108" s="80"/>
      <c r="AC108" s="80"/>
      <c r="AD108" s="80"/>
      <c r="AE108" s="80"/>
    </row>
    <row r="109" spans="2:31" ht="14.4" thickBot="1">
      <c r="B109" s="80"/>
      <c r="C109" s="80"/>
      <c r="D109" s="80"/>
      <c r="E109" s="80"/>
      <c r="F109" s="80"/>
      <c r="G109" s="80"/>
      <c r="H109" s="80"/>
      <c r="I109" s="80"/>
      <c r="J109" s="80"/>
      <c r="K109" s="80"/>
      <c r="L109" s="80"/>
      <c r="M109" s="80"/>
      <c r="O109" s="200"/>
      <c r="P109" s="200"/>
      <c r="Q109" s="200"/>
      <c r="R109" s="200"/>
      <c r="S109" s="200"/>
      <c r="T109" s="200"/>
      <c r="U109" s="200"/>
      <c r="V109" s="200"/>
      <c r="Y109" s="80"/>
      <c r="Z109" s="80"/>
      <c r="AA109" s="80"/>
      <c r="AB109" s="80"/>
      <c r="AC109" s="80"/>
      <c r="AD109" s="80"/>
      <c r="AE109" s="80"/>
    </row>
    <row r="110" spans="2:31" ht="14.25">
      <c r="B110" s="2"/>
      <c r="C110" s="3"/>
      <c r="D110" s="3"/>
      <c r="E110" s="3"/>
      <c r="F110" s="3"/>
      <c r="G110" s="3"/>
      <c r="H110" s="3"/>
      <c r="I110" s="3"/>
      <c r="J110" s="3"/>
      <c r="K110" s="3"/>
      <c r="L110" s="3"/>
      <c r="M110" s="4"/>
      <c r="Q110" s="64"/>
      <c r="R110" s="64"/>
      <c r="Y110" s="80"/>
      <c r="Z110" s="80"/>
      <c r="AA110" s="80"/>
      <c r="AB110" s="80"/>
      <c r="AC110" s="80"/>
      <c r="AD110" s="80"/>
      <c r="AE110" s="80"/>
    </row>
    <row r="111" spans="2:31" ht="15" customHeight="1">
      <c r="B111" s="5"/>
      <c r="C111" s="131"/>
      <c r="D111" s="165"/>
      <c r="E111" s="304" t="s">
        <v>273</v>
      </c>
      <c r="F111" s="304"/>
      <c r="G111" s="304"/>
      <c r="H111" s="304"/>
      <c r="I111" s="304"/>
      <c r="J111" s="304"/>
      <c r="K111" s="304"/>
      <c r="L111" s="165"/>
      <c r="M111" s="6"/>
      <c r="Q111" s="64"/>
      <c r="R111" s="1"/>
      <c r="S111" s="80"/>
      <c r="T111" s="80"/>
      <c r="U111" s="80"/>
      <c r="V111" s="80"/>
      <c r="W111" s="80"/>
      <c r="X111" s="80"/>
      <c r="Y111" s="80"/>
      <c r="Z111" s="80"/>
      <c r="AA111" s="80"/>
      <c r="AB111" s="80"/>
      <c r="AC111" s="80"/>
      <c r="AD111" s="80"/>
      <c r="AE111" s="80"/>
    </row>
    <row r="112" spans="2:31" ht="12.75" customHeight="1">
      <c r="B112" s="5"/>
      <c r="C112" s="131"/>
      <c r="D112" s="111"/>
      <c r="E112" s="310" t="s">
        <v>240</v>
      </c>
      <c r="F112" s="310"/>
      <c r="G112" s="310"/>
      <c r="H112" s="310"/>
      <c r="I112" s="310"/>
      <c r="J112" s="310"/>
      <c r="K112" s="310"/>
      <c r="L112" s="111"/>
      <c r="M112" s="6"/>
      <c r="Q112" s="64"/>
      <c r="R112" s="1"/>
      <c r="S112" s="80"/>
      <c r="T112" s="80"/>
      <c r="U112" s="80"/>
      <c r="V112" s="80"/>
      <c r="W112" s="80"/>
      <c r="X112" s="80"/>
      <c r="Y112" s="80"/>
      <c r="Z112" s="80"/>
      <c r="AA112" s="80"/>
      <c r="AB112" s="80"/>
      <c r="AC112" s="80"/>
      <c r="AD112" s="80"/>
      <c r="AE112" s="80"/>
    </row>
    <row r="113" spans="2:31" ht="42" customHeight="1">
      <c r="B113" s="5"/>
      <c r="C113" s="155"/>
      <c r="D113" s="131"/>
      <c r="E113" s="293" t="s">
        <v>470</v>
      </c>
      <c r="F113" s="293"/>
      <c r="G113" s="293"/>
      <c r="H113" s="293"/>
      <c r="I113" s="293"/>
      <c r="J113" s="293"/>
      <c r="K113" s="293"/>
      <c r="L113" s="111"/>
      <c r="M113" s="6"/>
      <c r="Q113" s="64"/>
      <c r="R113" s="64"/>
      <c r="Y113" s="80"/>
      <c r="Z113" s="80"/>
      <c r="AA113" s="80"/>
      <c r="AB113" s="80"/>
      <c r="AC113" s="80"/>
      <c r="AD113" s="80"/>
      <c r="AE113" s="80"/>
    </row>
    <row r="114" spans="2:31" ht="14.25">
      <c r="B114" s="5"/>
      <c r="C114" s="7"/>
      <c r="D114" s="7"/>
      <c r="E114" s="7"/>
      <c r="F114" s="7"/>
      <c r="G114" s="7"/>
      <c r="H114" s="7"/>
      <c r="I114" s="7"/>
      <c r="J114" s="7"/>
      <c r="K114" s="7"/>
      <c r="L114" s="7"/>
      <c r="M114" s="6"/>
      <c r="Q114" s="64"/>
      <c r="R114" s="64"/>
      <c r="Y114" s="80"/>
      <c r="Z114" s="80"/>
      <c r="AA114" s="80"/>
      <c r="AB114" s="80"/>
      <c r="AC114" s="80"/>
      <c r="AD114" s="80"/>
      <c r="AE114" s="80"/>
    </row>
    <row r="115" spans="2:31" ht="13.8" thickBot="1">
      <c r="B115" s="5"/>
      <c r="C115" s="8" t="s">
        <v>11</v>
      </c>
      <c r="D115" s="8" t="s">
        <v>0</v>
      </c>
      <c r="E115" s="8">
        <v>2015</v>
      </c>
      <c r="F115" s="8">
        <v>2016</v>
      </c>
      <c r="G115" s="8">
        <v>2017</v>
      </c>
      <c r="H115" s="8">
        <v>2018</v>
      </c>
      <c r="I115" s="8">
        <v>2019</v>
      </c>
      <c r="J115" s="8">
        <v>2020</v>
      </c>
      <c r="K115" s="8">
        <v>2021</v>
      </c>
      <c r="L115" s="8"/>
      <c r="M115" s="6"/>
      <c r="Q115" s="64"/>
      <c r="R115" s="64"/>
      <c r="Y115" s="80"/>
      <c r="Z115" s="80"/>
      <c r="AA115" s="80"/>
      <c r="AB115" s="80"/>
      <c r="AC115" s="80"/>
      <c r="AD115" s="80"/>
      <c r="AE115" s="80"/>
    </row>
    <row r="116" spans="2:31" ht="13.8" thickBot="1">
      <c r="B116" s="5"/>
      <c r="C116" s="7" t="s">
        <v>12</v>
      </c>
      <c r="D116" s="7" t="s">
        <v>66</v>
      </c>
      <c r="E116" s="68">
        <v>480.79425548743563</v>
      </c>
      <c r="F116" s="68">
        <v>484.1944231182814</v>
      </c>
      <c r="G116" s="68">
        <v>495.48460719892967</v>
      </c>
      <c r="H116" s="68">
        <v>513.0407467495627</v>
      </c>
      <c r="I116" s="68">
        <v>535.7117887965225</v>
      </c>
      <c r="J116" s="68">
        <v>567.7007087065765</v>
      </c>
      <c r="K116" s="68">
        <v>595.3619507788516</v>
      </c>
      <c r="L116" s="7"/>
      <c r="M116" s="6"/>
      <c r="Q116" s="64"/>
      <c r="R116" s="64"/>
      <c r="Y116" s="80"/>
      <c r="Z116" s="80"/>
      <c r="AA116" s="80"/>
      <c r="AB116" s="80"/>
      <c r="AC116" s="80"/>
      <c r="AD116" s="80"/>
      <c r="AE116" s="80"/>
    </row>
    <row r="117" spans="2:31" ht="13.8" thickBot="1">
      <c r="B117" s="5"/>
      <c r="C117" s="7" t="s">
        <v>12</v>
      </c>
      <c r="D117" s="7" t="s">
        <v>165</v>
      </c>
      <c r="E117" s="68">
        <v>480.7941740202917</v>
      </c>
      <c r="F117" s="68">
        <v>485.4554044289778</v>
      </c>
      <c r="G117" s="68">
        <v>499.02276866996755</v>
      </c>
      <c r="H117" s="68">
        <v>519.0599542412717</v>
      </c>
      <c r="I117" s="68">
        <v>544.7269390490244</v>
      </c>
      <c r="J117" s="68">
        <v>580.6909533610874</v>
      </c>
      <c r="K117" s="68">
        <v>612.7497724004572</v>
      </c>
      <c r="L117" s="7"/>
      <c r="M117" s="6"/>
      <c r="Q117" s="64"/>
      <c r="R117" s="64"/>
      <c r="Y117" s="80"/>
      <c r="Z117" s="80"/>
      <c r="AA117" s="80"/>
      <c r="AB117" s="80"/>
      <c r="AC117" s="80"/>
      <c r="AD117" s="80"/>
      <c r="AE117" s="80"/>
    </row>
    <row r="118" spans="2:31" ht="13.8" thickBot="1">
      <c r="B118" s="5"/>
      <c r="C118" s="7" t="s">
        <v>13</v>
      </c>
      <c r="D118" s="7" t="s">
        <v>66</v>
      </c>
      <c r="E118" s="68">
        <v>108.34788427568623</v>
      </c>
      <c r="F118" s="68">
        <v>112.9771667459642</v>
      </c>
      <c r="G118" s="68">
        <v>118.80530333976479</v>
      </c>
      <c r="H118" s="68">
        <v>125.07029433893689</v>
      </c>
      <c r="I118" s="68">
        <v>132.22137285962228</v>
      </c>
      <c r="J118" s="68">
        <v>139.5237548507002</v>
      </c>
      <c r="K118" s="68">
        <v>146.2367467739182</v>
      </c>
      <c r="L118" s="7"/>
      <c r="M118" s="6"/>
      <c r="Q118" s="64"/>
      <c r="R118" s="64"/>
      <c r="Y118" s="80"/>
      <c r="Z118" s="80"/>
      <c r="AA118" s="80"/>
      <c r="AB118" s="80"/>
      <c r="AC118" s="80"/>
      <c r="AD118" s="80"/>
      <c r="AE118" s="80"/>
    </row>
    <row r="119" spans="2:31" ht="13.8" thickBot="1">
      <c r="B119" s="5"/>
      <c r="C119" s="7" t="s">
        <v>13</v>
      </c>
      <c r="D119" s="7" t="s">
        <v>165</v>
      </c>
      <c r="E119" s="68">
        <v>108.3478784347718</v>
      </c>
      <c r="F119" s="68">
        <v>113.27186219519875</v>
      </c>
      <c r="G119" s="68">
        <v>119.42349249553835</v>
      </c>
      <c r="H119" s="68">
        <v>126.04446829981553</v>
      </c>
      <c r="I119" s="68">
        <v>133.57792008509733</v>
      </c>
      <c r="J119" s="68">
        <v>141.3016396880878</v>
      </c>
      <c r="K119" s="68">
        <v>148.49847385331543</v>
      </c>
      <c r="L119" s="7"/>
      <c r="M119" s="6"/>
      <c r="Q119" s="64"/>
      <c r="R119" s="64"/>
      <c r="Y119" s="80"/>
      <c r="Z119" s="80"/>
      <c r="AA119" s="80"/>
      <c r="AB119" s="80"/>
      <c r="AC119" s="80"/>
      <c r="AD119" s="80"/>
      <c r="AE119" s="80"/>
    </row>
    <row r="120" spans="2:31" ht="13.8" thickBot="1">
      <c r="B120" s="5"/>
      <c r="C120" s="7" t="s">
        <v>14</v>
      </c>
      <c r="D120" s="7" t="s">
        <v>66</v>
      </c>
      <c r="E120" s="68">
        <v>402.80504318623764</v>
      </c>
      <c r="F120" s="68">
        <v>406.1424629823141</v>
      </c>
      <c r="G120" s="68">
        <v>415.26339883607096</v>
      </c>
      <c r="H120" s="68">
        <v>428.26868247151003</v>
      </c>
      <c r="I120" s="68">
        <v>445.04314205450925</v>
      </c>
      <c r="J120" s="68">
        <v>469.1381841058006</v>
      </c>
      <c r="K120" s="68">
        <v>489.9428769945031</v>
      </c>
      <c r="L120" s="7"/>
      <c r="M120" s="6"/>
      <c r="Q120" s="64"/>
      <c r="R120" s="64"/>
      <c r="Y120" s="80"/>
      <c r="Z120" s="80"/>
      <c r="AA120" s="80"/>
      <c r="AB120" s="80"/>
      <c r="AC120" s="80"/>
      <c r="AD120" s="80"/>
      <c r="AE120" s="80"/>
    </row>
    <row r="121" spans="2:13" ht="13.8" thickBot="1">
      <c r="B121" s="5"/>
      <c r="C121" s="7" t="s">
        <v>14</v>
      </c>
      <c r="D121" s="7" t="s">
        <v>165</v>
      </c>
      <c r="E121" s="68">
        <v>402.8049902650928</v>
      </c>
      <c r="F121" s="68">
        <v>407.6626127835681</v>
      </c>
      <c r="G121" s="68">
        <v>419.0028760961946</v>
      </c>
      <c r="H121" s="68">
        <v>434.47734413268904</v>
      </c>
      <c r="I121" s="68">
        <v>454.1144774990979</v>
      </c>
      <c r="J121" s="68">
        <v>481.8248248814574</v>
      </c>
      <c r="K121" s="68">
        <v>506.62194553734685</v>
      </c>
      <c r="L121" s="7"/>
      <c r="M121" s="6"/>
    </row>
    <row r="122" spans="2:13" ht="13.8" thickBot="1">
      <c r="B122" s="9"/>
      <c r="C122" s="10"/>
      <c r="D122" s="10"/>
      <c r="E122" s="10"/>
      <c r="F122" s="10"/>
      <c r="G122" s="10"/>
      <c r="H122" s="10"/>
      <c r="I122" s="10"/>
      <c r="J122" s="10"/>
      <c r="K122" s="10"/>
      <c r="L122" s="10"/>
      <c r="M122" s="11"/>
    </row>
    <row r="123" spans="2:13" ht="14.25">
      <c r="B123" s="80"/>
      <c r="C123" s="80"/>
      <c r="D123" s="80"/>
      <c r="E123" s="80"/>
      <c r="F123" s="80"/>
      <c r="G123" s="80"/>
      <c r="H123" s="80"/>
      <c r="I123" s="80"/>
      <c r="J123" s="80"/>
      <c r="K123" s="80"/>
      <c r="L123" s="80"/>
      <c r="M123" s="80"/>
    </row>
    <row r="124" spans="2:13" ht="13.8" thickBot="1">
      <c r="B124" s="80"/>
      <c r="C124" s="80"/>
      <c r="D124" s="80"/>
      <c r="E124" s="80"/>
      <c r="F124" s="80"/>
      <c r="G124" s="80"/>
      <c r="H124" s="80"/>
      <c r="I124" s="80"/>
      <c r="J124" s="80"/>
      <c r="K124" s="80"/>
      <c r="L124" s="80"/>
      <c r="M124" s="80"/>
    </row>
    <row r="125" spans="2:13" ht="14.25">
      <c r="B125" s="2"/>
      <c r="C125" s="3"/>
      <c r="D125" s="3"/>
      <c r="E125" s="3"/>
      <c r="F125" s="3"/>
      <c r="G125" s="3"/>
      <c r="H125" s="3"/>
      <c r="I125" s="3"/>
      <c r="J125" s="3"/>
      <c r="K125" s="3"/>
      <c r="L125" s="3"/>
      <c r="M125" s="4"/>
    </row>
    <row r="126" spans="2:13" ht="15" customHeight="1">
      <c r="B126" s="5"/>
      <c r="C126" s="131"/>
      <c r="D126" s="165"/>
      <c r="E126" s="304" t="s">
        <v>274</v>
      </c>
      <c r="F126" s="304"/>
      <c r="G126" s="304"/>
      <c r="H126" s="304"/>
      <c r="I126" s="304"/>
      <c r="J126" s="304"/>
      <c r="K126" s="304"/>
      <c r="L126" s="165"/>
      <c r="M126" s="6"/>
    </row>
    <row r="127" spans="2:13" ht="14.25">
      <c r="B127" s="5"/>
      <c r="C127" s="131"/>
      <c r="D127" s="111"/>
      <c r="E127" s="310" t="s">
        <v>175</v>
      </c>
      <c r="F127" s="310"/>
      <c r="G127" s="310"/>
      <c r="H127" s="310"/>
      <c r="I127" s="310"/>
      <c r="J127" s="310"/>
      <c r="K127" s="310"/>
      <c r="L127" s="111"/>
      <c r="M127" s="6"/>
    </row>
    <row r="128" spans="2:13" ht="42.75" customHeight="1">
      <c r="B128" s="5"/>
      <c r="C128" s="155"/>
      <c r="D128" s="131"/>
      <c r="E128" s="293" t="s">
        <v>227</v>
      </c>
      <c r="F128" s="293"/>
      <c r="G128" s="293"/>
      <c r="H128" s="293"/>
      <c r="I128" s="293"/>
      <c r="J128" s="293"/>
      <c r="K128" s="293"/>
      <c r="L128" s="162"/>
      <c r="M128" s="6"/>
    </row>
    <row r="129" spans="2:13" ht="14.25">
      <c r="B129" s="5"/>
      <c r="C129" s="7"/>
      <c r="D129" s="7"/>
      <c r="E129" s="7"/>
      <c r="F129" s="7"/>
      <c r="G129" s="7"/>
      <c r="H129" s="7"/>
      <c r="I129" s="7"/>
      <c r="J129" s="7"/>
      <c r="K129" s="7"/>
      <c r="L129" s="7"/>
      <c r="M129" s="6"/>
    </row>
    <row r="130" spans="2:13" ht="13.8" thickBot="1">
      <c r="B130" s="5"/>
      <c r="C130" s="8" t="s">
        <v>11</v>
      </c>
      <c r="D130" s="8" t="s">
        <v>0</v>
      </c>
      <c r="E130" s="8">
        <v>2015</v>
      </c>
      <c r="F130" s="8">
        <v>2016</v>
      </c>
      <c r="G130" s="8">
        <v>2017</v>
      </c>
      <c r="H130" s="8">
        <v>2018</v>
      </c>
      <c r="I130" s="8">
        <v>2019</v>
      </c>
      <c r="J130" s="8">
        <v>2020</v>
      </c>
      <c r="K130" s="8">
        <v>2021</v>
      </c>
      <c r="L130" s="8"/>
      <c r="M130" s="6"/>
    </row>
    <row r="131" spans="2:13" ht="13.8" thickBot="1">
      <c r="B131" s="5"/>
      <c r="C131" s="7" t="s">
        <v>12</v>
      </c>
      <c r="D131" s="7" t="s">
        <v>66</v>
      </c>
      <c r="E131" s="68">
        <v>240.5660531901729</v>
      </c>
      <c r="F131" s="68">
        <v>245.96909084293873</v>
      </c>
      <c r="G131" s="68">
        <v>254.65884708050595</v>
      </c>
      <c r="H131" s="68">
        <v>266.5502940417875</v>
      </c>
      <c r="I131" s="68">
        <v>281.35326256491095</v>
      </c>
      <c r="J131" s="68">
        <v>301.15233460492675</v>
      </c>
      <c r="K131" s="68">
        <v>320.0173582215633</v>
      </c>
      <c r="L131" s="7"/>
      <c r="M131" s="6"/>
    </row>
    <row r="132" spans="2:13" ht="13.8" thickBot="1">
      <c r="B132" s="5"/>
      <c r="C132" s="7" t="s">
        <v>12</v>
      </c>
      <c r="D132" s="7" t="s">
        <v>165</v>
      </c>
      <c r="E132" s="68">
        <v>240.56602497076094</v>
      </c>
      <c r="F132" s="68">
        <v>246.5863747816449</v>
      </c>
      <c r="G132" s="68">
        <v>256.33564174164786</v>
      </c>
      <c r="H132" s="68">
        <v>269.4257650429928</v>
      </c>
      <c r="I132" s="68">
        <v>285.7181679309307</v>
      </c>
      <c r="J132" s="68">
        <v>307.53929119574866</v>
      </c>
      <c r="K132" s="68">
        <v>328.7538918871338</v>
      </c>
      <c r="L132" s="7"/>
      <c r="M132" s="6"/>
    </row>
    <row r="133" spans="2:13" ht="13.8" thickBot="1">
      <c r="B133" s="5"/>
      <c r="C133" s="7" t="s">
        <v>13</v>
      </c>
      <c r="D133" s="7" t="s">
        <v>66</v>
      </c>
      <c r="E133" s="68">
        <v>14.117457099033148</v>
      </c>
      <c r="F133" s="68">
        <v>14.994769076778244</v>
      </c>
      <c r="G133" s="68">
        <v>16.07723986153864</v>
      </c>
      <c r="H133" s="68">
        <v>17.28088517092083</v>
      </c>
      <c r="I133" s="68">
        <v>18.703083179332758</v>
      </c>
      <c r="J133" s="68">
        <v>20.105626430935</v>
      </c>
      <c r="K133" s="68">
        <v>21.66129759381701</v>
      </c>
      <c r="L133" s="7"/>
      <c r="M133" s="6"/>
    </row>
    <row r="134" spans="2:13" ht="13.8" thickBot="1">
      <c r="B134" s="5"/>
      <c r="C134" s="7" t="s">
        <v>13</v>
      </c>
      <c r="D134" s="7" t="s">
        <v>165</v>
      </c>
      <c r="E134" s="68">
        <v>14.117456566482907</v>
      </c>
      <c r="F134" s="68">
        <v>15.032566210703717</v>
      </c>
      <c r="G134" s="68">
        <v>16.16069704414557</v>
      </c>
      <c r="H134" s="68">
        <v>17.416898402155656</v>
      </c>
      <c r="I134" s="68">
        <v>18.899398101158386</v>
      </c>
      <c r="J134" s="68">
        <v>20.368595420908612</v>
      </c>
      <c r="K134" s="68">
        <v>22.01034880450157</v>
      </c>
      <c r="L134" s="7"/>
      <c r="M134" s="6"/>
    </row>
    <row r="135" spans="2:13" ht="13.8" thickBot="1">
      <c r="B135" s="5"/>
      <c r="C135" s="7" t="s">
        <v>14</v>
      </c>
      <c r="D135" s="7" t="s">
        <v>66</v>
      </c>
      <c r="E135" s="68">
        <v>25.694439263034525</v>
      </c>
      <c r="F135" s="68">
        <v>25.786588711802438</v>
      </c>
      <c r="G135" s="68">
        <v>26.20463161144384</v>
      </c>
      <c r="H135" s="68">
        <v>26.912541718677286</v>
      </c>
      <c r="I135" s="68">
        <v>27.87608546640849</v>
      </c>
      <c r="J135" s="68">
        <v>29.2971666851184</v>
      </c>
      <c r="K135" s="68">
        <v>30.67317762705548</v>
      </c>
      <c r="L135" s="7"/>
      <c r="M135" s="6"/>
    </row>
    <row r="136" spans="2:13" ht="13.8" thickBot="1">
      <c r="B136" s="5"/>
      <c r="C136" s="7" t="s">
        <v>14</v>
      </c>
      <c r="D136" s="7" t="s">
        <v>165</v>
      </c>
      <c r="E136" s="68">
        <v>25.69443680424438</v>
      </c>
      <c r="F136" s="68">
        <v>25.88146859474913</v>
      </c>
      <c r="G136" s="68">
        <v>26.429260077632037</v>
      </c>
      <c r="H136" s="68">
        <v>27.284304552073987</v>
      </c>
      <c r="I136" s="68">
        <v>28.420436398025917</v>
      </c>
      <c r="J136" s="68">
        <v>30.062517858230837</v>
      </c>
      <c r="K136" s="68">
        <v>31.69354939491734</v>
      </c>
      <c r="L136" s="7"/>
      <c r="M136" s="6"/>
    </row>
    <row r="137" spans="2:13" ht="13.8" thickBot="1">
      <c r="B137" s="9"/>
      <c r="C137" s="10"/>
      <c r="D137" s="10"/>
      <c r="E137" s="10"/>
      <c r="F137" s="10"/>
      <c r="G137" s="10"/>
      <c r="H137" s="10"/>
      <c r="I137" s="10"/>
      <c r="J137" s="10"/>
      <c r="K137" s="10"/>
      <c r="L137" s="10"/>
      <c r="M137" s="11"/>
    </row>
    <row r="138" spans="2:13" ht="14.25">
      <c r="B138" s="80"/>
      <c r="C138" s="80"/>
      <c r="D138" s="80"/>
      <c r="E138" s="80"/>
      <c r="F138" s="80"/>
      <c r="G138" s="80"/>
      <c r="H138" s="80"/>
      <c r="I138" s="80"/>
      <c r="J138" s="80"/>
      <c r="K138" s="80"/>
      <c r="L138" s="80"/>
      <c r="M138" s="80"/>
    </row>
    <row r="139" spans="2:13" ht="14.25">
      <c r="B139" s="80"/>
      <c r="C139" s="80"/>
      <c r="D139" s="80"/>
      <c r="E139" s="80"/>
      <c r="F139" s="80"/>
      <c r="G139" s="80"/>
      <c r="H139" s="80"/>
      <c r="I139" s="80"/>
      <c r="J139" s="80"/>
      <c r="K139" s="80"/>
      <c r="L139" s="80"/>
      <c r="M139" s="80"/>
    </row>
    <row r="140" spans="2:13" ht="14.25">
      <c r="B140" s="267"/>
      <c r="C140" s="267"/>
      <c r="D140" s="267"/>
      <c r="E140" s="267"/>
      <c r="F140" s="267"/>
      <c r="G140" s="267"/>
      <c r="H140" s="267"/>
      <c r="I140" s="267"/>
      <c r="J140" s="267"/>
      <c r="K140" s="267"/>
      <c r="L140" s="267"/>
      <c r="M140" s="267"/>
    </row>
    <row r="141" spans="2:13" ht="15" customHeight="1">
      <c r="B141" s="267"/>
      <c r="C141" s="261"/>
      <c r="D141" s="262"/>
      <c r="E141" s="313"/>
      <c r="F141" s="313"/>
      <c r="G141" s="313"/>
      <c r="H141" s="313"/>
      <c r="I141" s="313"/>
      <c r="J141" s="313"/>
      <c r="K141" s="313"/>
      <c r="L141" s="262"/>
      <c r="M141" s="267"/>
    </row>
    <row r="142" spans="2:13" ht="15" customHeight="1">
      <c r="B142" s="267"/>
      <c r="C142" s="261"/>
      <c r="D142" s="263"/>
      <c r="E142" s="315"/>
      <c r="F142" s="315"/>
      <c r="G142" s="315"/>
      <c r="H142" s="315"/>
      <c r="I142" s="315"/>
      <c r="J142" s="315"/>
      <c r="K142" s="315"/>
      <c r="L142" s="263"/>
      <c r="M142" s="267"/>
    </row>
    <row r="143" spans="2:13" ht="30" customHeight="1">
      <c r="B143" s="267"/>
      <c r="C143" s="264"/>
      <c r="D143" s="261"/>
      <c r="E143" s="316"/>
      <c r="F143" s="316"/>
      <c r="G143" s="316"/>
      <c r="H143" s="316"/>
      <c r="I143" s="316"/>
      <c r="J143" s="316"/>
      <c r="K143" s="316"/>
      <c r="L143" s="263"/>
      <c r="M143" s="267"/>
    </row>
    <row r="144" spans="2:13" ht="14.25">
      <c r="B144" s="267"/>
      <c r="C144" s="265"/>
      <c r="D144" s="265"/>
      <c r="E144" s="265"/>
      <c r="F144" s="265"/>
      <c r="G144" s="265"/>
      <c r="H144" s="265"/>
      <c r="I144" s="265"/>
      <c r="J144" s="265"/>
      <c r="K144" s="265"/>
      <c r="L144" s="265"/>
      <c r="M144" s="267"/>
    </row>
    <row r="145" spans="2:13" ht="14.25">
      <c r="B145" s="267"/>
      <c r="C145" s="266"/>
      <c r="D145" s="266"/>
      <c r="E145" s="266"/>
      <c r="F145" s="266"/>
      <c r="G145" s="266"/>
      <c r="H145" s="266"/>
      <c r="I145" s="266"/>
      <c r="J145" s="266"/>
      <c r="K145" s="266"/>
      <c r="L145" s="264"/>
      <c r="M145" s="267"/>
    </row>
    <row r="146" spans="2:13" ht="14.25">
      <c r="B146" s="267"/>
      <c r="C146" s="265"/>
      <c r="D146" s="265"/>
      <c r="E146" s="269"/>
      <c r="F146" s="269"/>
      <c r="G146" s="269"/>
      <c r="H146" s="269"/>
      <c r="I146" s="269"/>
      <c r="J146" s="269"/>
      <c r="K146" s="270"/>
      <c r="L146" s="264"/>
      <c r="M146" s="267"/>
    </row>
    <row r="147" spans="2:13" ht="14.25">
      <c r="B147" s="267"/>
      <c r="C147" s="265"/>
      <c r="D147" s="265"/>
      <c r="E147" s="269"/>
      <c r="F147" s="269"/>
      <c r="G147" s="269"/>
      <c r="H147" s="269"/>
      <c r="I147" s="269"/>
      <c r="J147" s="269"/>
      <c r="K147" s="270"/>
      <c r="L147" s="264"/>
      <c r="M147" s="267"/>
    </row>
    <row r="148" spans="2:13" ht="14.25">
      <c r="B148" s="267"/>
      <c r="C148" s="265"/>
      <c r="D148" s="265"/>
      <c r="E148" s="269"/>
      <c r="F148" s="269"/>
      <c r="G148" s="269"/>
      <c r="H148" s="269"/>
      <c r="I148" s="269"/>
      <c r="J148" s="269"/>
      <c r="K148" s="270"/>
      <c r="L148" s="264"/>
      <c r="M148" s="267"/>
    </row>
    <row r="149" spans="2:13" ht="14.25">
      <c r="B149" s="267"/>
      <c r="C149" s="265"/>
      <c r="D149" s="265"/>
      <c r="E149" s="269"/>
      <c r="F149" s="269"/>
      <c r="G149" s="269"/>
      <c r="H149" s="269"/>
      <c r="I149" s="269"/>
      <c r="J149" s="269"/>
      <c r="K149" s="270"/>
      <c r="L149" s="264"/>
      <c r="M149" s="267"/>
    </row>
    <row r="150" spans="2:13" ht="14.25">
      <c r="B150" s="267"/>
      <c r="C150" s="265"/>
      <c r="D150" s="265"/>
      <c r="E150" s="269"/>
      <c r="F150" s="269"/>
      <c r="G150" s="269"/>
      <c r="H150" s="269"/>
      <c r="I150" s="269"/>
      <c r="J150" s="269"/>
      <c r="K150" s="270"/>
      <c r="L150" s="264"/>
      <c r="M150" s="267"/>
    </row>
    <row r="151" spans="2:13" ht="14.25">
      <c r="B151" s="267"/>
      <c r="C151" s="265"/>
      <c r="D151" s="265"/>
      <c r="E151" s="269"/>
      <c r="F151" s="269"/>
      <c r="G151" s="269"/>
      <c r="H151" s="269"/>
      <c r="I151" s="269"/>
      <c r="J151" s="269"/>
      <c r="K151" s="270"/>
      <c r="L151" s="264"/>
      <c r="M151" s="267"/>
    </row>
    <row r="152" spans="2:13" ht="14.25">
      <c r="B152" s="267"/>
      <c r="C152" s="265"/>
      <c r="D152" s="265"/>
      <c r="E152" s="269"/>
      <c r="F152" s="269"/>
      <c r="G152" s="269"/>
      <c r="H152" s="269"/>
      <c r="I152" s="269"/>
      <c r="J152" s="269"/>
      <c r="K152" s="270"/>
      <c r="L152" s="264"/>
      <c r="M152" s="267"/>
    </row>
    <row r="153" spans="2:13" ht="14.25">
      <c r="B153" s="267"/>
      <c r="C153" s="265"/>
      <c r="D153" s="265"/>
      <c r="E153" s="269"/>
      <c r="F153" s="269"/>
      <c r="G153" s="269"/>
      <c r="H153" s="269"/>
      <c r="I153" s="269"/>
      <c r="J153" s="269"/>
      <c r="K153" s="270"/>
      <c r="L153" s="264"/>
      <c r="M153" s="267"/>
    </row>
    <row r="154" spans="2:13" ht="14.25">
      <c r="B154" s="267"/>
      <c r="C154" s="265"/>
      <c r="D154" s="265"/>
      <c r="E154" s="269"/>
      <c r="F154" s="269"/>
      <c r="G154" s="269"/>
      <c r="H154" s="269"/>
      <c r="I154" s="269"/>
      <c r="J154" s="269"/>
      <c r="K154" s="270"/>
      <c r="L154" s="264"/>
      <c r="M154" s="267"/>
    </row>
    <row r="155" spans="2:13" ht="14.25">
      <c r="B155" s="267"/>
      <c r="C155" s="267"/>
      <c r="D155" s="267"/>
      <c r="E155" s="267"/>
      <c r="F155" s="267"/>
      <c r="G155" s="267"/>
      <c r="H155" s="267"/>
      <c r="I155" s="267"/>
      <c r="J155" s="267"/>
      <c r="K155" s="267"/>
      <c r="L155" s="267"/>
      <c r="M155" s="267"/>
    </row>
    <row r="156" spans="2:33" s="1" customFormat="1" ht="13.8">
      <c r="B156" s="267"/>
      <c r="C156" s="268"/>
      <c r="D156" s="262"/>
      <c r="E156" s="313"/>
      <c r="F156" s="313"/>
      <c r="G156" s="313"/>
      <c r="H156" s="313"/>
      <c r="I156" s="313"/>
      <c r="J156" s="313"/>
      <c r="K156" s="313"/>
      <c r="L156" s="262"/>
      <c r="M156" s="267"/>
      <c r="O156" s="64"/>
      <c r="P156" s="64"/>
      <c r="Q156" s="64"/>
      <c r="R156" s="64"/>
      <c r="S156" s="126"/>
      <c r="T156" s="126"/>
      <c r="U156" s="126"/>
      <c r="V156" s="126"/>
      <c r="W156" s="126"/>
      <c r="X156" s="126"/>
      <c r="Y156" s="126"/>
      <c r="Z156" s="126"/>
      <c r="AA156" s="126"/>
      <c r="AB156" s="126"/>
      <c r="AC156" s="126"/>
      <c r="AD156" s="126"/>
      <c r="AE156" s="126"/>
      <c r="AF156" s="80"/>
      <c r="AG156" s="80"/>
    </row>
    <row r="157" spans="2:33" s="1" customFormat="1" ht="76.95" customHeight="1">
      <c r="B157" s="267"/>
      <c r="C157" s="314"/>
      <c r="D157" s="314"/>
      <c r="E157" s="314"/>
      <c r="F157" s="314"/>
      <c r="G157" s="314"/>
      <c r="H157" s="314"/>
      <c r="I157" s="314"/>
      <c r="J157" s="314"/>
      <c r="K157" s="314"/>
      <c r="L157" s="314"/>
      <c r="M157" s="267"/>
      <c r="O157" s="64"/>
      <c r="P157" s="64"/>
      <c r="Q157" s="64"/>
      <c r="R157" s="64"/>
      <c r="S157" s="126"/>
      <c r="T157" s="126"/>
      <c r="U157" s="126"/>
      <c r="V157" s="126"/>
      <c r="W157" s="126"/>
      <c r="X157" s="126"/>
      <c r="Y157" s="126"/>
      <c r="Z157" s="126"/>
      <c r="AA157" s="126"/>
      <c r="AB157" s="126"/>
      <c r="AC157" s="126"/>
      <c r="AD157" s="126"/>
      <c r="AE157" s="126"/>
      <c r="AF157" s="80"/>
      <c r="AG157" s="80"/>
    </row>
    <row r="158" spans="2:13" ht="14.25">
      <c r="B158" s="267"/>
      <c r="C158" s="267"/>
      <c r="D158" s="267"/>
      <c r="E158" s="267"/>
      <c r="F158" s="267"/>
      <c r="G158" s="267"/>
      <c r="H158" s="267"/>
      <c r="I158" s="267"/>
      <c r="J158" s="267"/>
      <c r="K158" s="267"/>
      <c r="L158" s="267"/>
      <c r="M158" s="267"/>
    </row>
    <row r="159" spans="2:13" ht="14.25">
      <c r="B159" s="80"/>
      <c r="C159" s="80"/>
      <c r="D159" s="80"/>
      <c r="E159" s="80"/>
      <c r="F159" s="80"/>
      <c r="G159" s="80"/>
      <c r="H159" s="80"/>
      <c r="I159" s="80"/>
      <c r="J159" s="80"/>
      <c r="K159" s="80"/>
      <c r="L159" s="80"/>
      <c r="M159" s="80"/>
    </row>
    <row r="160" spans="2:13" ht="14.25">
      <c r="B160" s="80"/>
      <c r="C160" s="80"/>
      <c r="D160" s="80"/>
      <c r="E160" s="80"/>
      <c r="F160" s="80"/>
      <c r="G160" s="80"/>
      <c r="H160" s="80"/>
      <c r="I160" s="80"/>
      <c r="J160" s="80"/>
      <c r="K160" s="80"/>
      <c r="L160" s="80"/>
      <c r="M160" s="80"/>
    </row>
    <row r="161" spans="2:13" ht="14.25">
      <c r="B161" s="80"/>
      <c r="C161" s="80"/>
      <c r="D161" s="80"/>
      <c r="E161" s="80"/>
      <c r="F161" s="80"/>
      <c r="G161" s="80"/>
      <c r="H161" s="80"/>
      <c r="I161" s="80"/>
      <c r="J161" s="80"/>
      <c r="K161" s="80"/>
      <c r="L161" s="80"/>
      <c r="M161" s="80"/>
    </row>
    <row r="162" spans="2:13" ht="14.25">
      <c r="B162" s="80"/>
      <c r="C162" s="80"/>
      <c r="D162" s="80"/>
      <c r="E162" s="80"/>
      <c r="F162" s="80"/>
      <c r="G162" s="80"/>
      <c r="H162" s="80"/>
      <c r="I162" s="80"/>
      <c r="J162" s="80"/>
      <c r="K162" s="80"/>
      <c r="L162" s="80"/>
      <c r="M162" s="80"/>
    </row>
    <row r="163" spans="2:13" ht="14.25">
      <c r="B163" s="80"/>
      <c r="C163" s="80"/>
      <c r="D163" s="80"/>
      <c r="E163" s="80"/>
      <c r="F163" s="80"/>
      <c r="G163" s="80"/>
      <c r="H163" s="80"/>
      <c r="I163" s="80"/>
      <c r="J163" s="80"/>
      <c r="K163" s="80"/>
      <c r="L163" s="80"/>
      <c r="M163" s="80"/>
    </row>
    <row r="164" spans="2:13" ht="14.25">
      <c r="B164" s="80"/>
      <c r="C164" s="80"/>
      <c r="D164" s="80"/>
      <c r="E164" s="80"/>
      <c r="F164" s="80"/>
      <c r="G164" s="80"/>
      <c r="H164" s="80"/>
      <c r="I164" s="80"/>
      <c r="J164" s="80"/>
      <c r="K164" s="80"/>
      <c r="L164" s="80"/>
      <c r="M164" s="80"/>
    </row>
    <row r="165" spans="2:13" ht="14.25">
      <c r="B165" s="80"/>
      <c r="C165" s="80"/>
      <c r="D165" s="80"/>
      <c r="E165" s="80"/>
      <c r="F165" s="80"/>
      <c r="G165" s="80"/>
      <c r="H165" s="80"/>
      <c r="I165" s="80"/>
      <c r="J165" s="80"/>
      <c r="K165" s="80"/>
      <c r="L165" s="80"/>
      <c r="M165" s="80"/>
    </row>
    <row r="166" spans="2:13" ht="14.25">
      <c r="B166" s="80"/>
      <c r="C166" s="80"/>
      <c r="D166" s="80"/>
      <c r="E166" s="80"/>
      <c r="F166" s="80"/>
      <c r="G166" s="80"/>
      <c r="H166" s="80"/>
      <c r="I166" s="80"/>
      <c r="J166" s="80"/>
      <c r="K166" s="80"/>
      <c r="L166" s="80"/>
      <c r="M166" s="80"/>
    </row>
    <row r="167" spans="2:13" ht="14.25">
      <c r="B167" s="80"/>
      <c r="C167" s="80"/>
      <c r="D167" s="80"/>
      <c r="E167" s="80"/>
      <c r="F167" s="80"/>
      <c r="G167" s="80"/>
      <c r="H167" s="80"/>
      <c r="I167" s="80"/>
      <c r="J167" s="80"/>
      <c r="K167" s="80"/>
      <c r="L167" s="80"/>
      <c r="M167" s="80"/>
    </row>
    <row r="168" spans="2:13" ht="14.25">
      <c r="B168" s="80"/>
      <c r="C168" s="80"/>
      <c r="D168" s="80"/>
      <c r="E168" s="80"/>
      <c r="F168" s="80"/>
      <c r="G168" s="80"/>
      <c r="H168" s="80"/>
      <c r="I168" s="80"/>
      <c r="J168" s="80"/>
      <c r="K168" s="80"/>
      <c r="L168" s="80"/>
      <c r="M168" s="80"/>
    </row>
    <row r="169" spans="2:13" ht="14.25">
      <c r="B169" s="80"/>
      <c r="C169" s="80"/>
      <c r="D169" s="80"/>
      <c r="E169" s="80"/>
      <c r="F169" s="80"/>
      <c r="G169" s="80"/>
      <c r="H169" s="80"/>
      <c r="I169" s="80"/>
      <c r="J169" s="80"/>
      <c r="K169" s="80"/>
      <c r="L169" s="80"/>
      <c r="M169" s="80"/>
    </row>
    <row r="170" spans="2:13" ht="14.25">
      <c r="B170" s="80"/>
      <c r="C170" s="80"/>
      <c r="D170" s="80"/>
      <c r="E170" s="80"/>
      <c r="F170" s="80"/>
      <c r="G170" s="80"/>
      <c r="H170" s="80"/>
      <c r="I170" s="80"/>
      <c r="J170" s="80"/>
      <c r="K170" s="80"/>
      <c r="L170" s="80"/>
      <c r="M170" s="80"/>
    </row>
    <row r="171" spans="2:13" ht="14.25">
      <c r="B171" s="80"/>
      <c r="C171" s="80"/>
      <c r="D171" s="80"/>
      <c r="E171" s="80"/>
      <c r="F171" s="80"/>
      <c r="G171" s="80"/>
      <c r="H171" s="80"/>
      <c r="I171" s="80"/>
      <c r="J171" s="80"/>
      <c r="K171" s="80"/>
      <c r="L171" s="80"/>
      <c r="M171" s="80"/>
    </row>
    <row r="172" spans="2:13" ht="14.25">
      <c r="B172" s="80"/>
      <c r="C172" s="80"/>
      <c r="D172" s="80"/>
      <c r="E172" s="80"/>
      <c r="F172" s="80"/>
      <c r="G172" s="80"/>
      <c r="H172" s="80"/>
      <c r="I172" s="80"/>
      <c r="J172" s="80"/>
      <c r="K172" s="80"/>
      <c r="L172" s="80"/>
      <c r="M172" s="80"/>
    </row>
    <row r="173" spans="2:13" ht="14.25">
      <c r="B173" s="80"/>
      <c r="C173" s="80"/>
      <c r="D173" s="80"/>
      <c r="E173" s="80"/>
      <c r="F173" s="80"/>
      <c r="G173" s="80"/>
      <c r="H173" s="80"/>
      <c r="I173" s="80"/>
      <c r="J173" s="80"/>
      <c r="K173" s="80"/>
      <c r="L173" s="80"/>
      <c r="M173" s="80"/>
    </row>
    <row r="174" spans="2:13" ht="14.25">
      <c r="B174" s="80"/>
      <c r="C174" s="80"/>
      <c r="D174" s="80"/>
      <c r="E174" s="80"/>
      <c r="F174" s="80"/>
      <c r="G174" s="80"/>
      <c r="H174" s="80"/>
      <c r="I174" s="80"/>
      <c r="J174" s="80"/>
      <c r="K174" s="80"/>
      <c r="L174" s="80"/>
      <c r="M174" s="80"/>
    </row>
    <row r="175" spans="2:13" ht="14.25">
      <c r="B175" s="80"/>
      <c r="C175" s="80"/>
      <c r="D175" s="80"/>
      <c r="E175" s="80"/>
      <c r="F175" s="80"/>
      <c r="G175" s="80"/>
      <c r="H175" s="80"/>
      <c r="I175" s="80"/>
      <c r="J175" s="80"/>
      <c r="K175" s="80"/>
      <c r="L175" s="80"/>
      <c r="M175" s="80"/>
    </row>
    <row r="176" spans="2:13" ht="14.25">
      <c r="B176" s="80"/>
      <c r="C176" s="80"/>
      <c r="D176" s="80"/>
      <c r="E176" s="80"/>
      <c r="F176" s="80"/>
      <c r="G176" s="80"/>
      <c r="H176" s="80"/>
      <c r="I176" s="80"/>
      <c r="J176" s="80"/>
      <c r="K176" s="80"/>
      <c r="L176" s="80"/>
      <c r="M176" s="80"/>
    </row>
    <row r="177" spans="2:13" ht="14.25">
      <c r="B177" s="80"/>
      <c r="C177" s="80"/>
      <c r="D177" s="80"/>
      <c r="E177" s="80"/>
      <c r="F177" s="80"/>
      <c r="G177" s="80"/>
      <c r="H177" s="80"/>
      <c r="I177" s="80"/>
      <c r="J177" s="80"/>
      <c r="K177" s="80"/>
      <c r="L177" s="80"/>
      <c r="M177" s="80"/>
    </row>
    <row r="178" spans="2:13" ht="14.25">
      <c r="B178" s="80"/>
      <c r="C178" s="80"/>
      <c r="D178" s="80"/>
      <c r="E178" s="80"/>
      <c r="F178" s="80"/>
      <c r="G178" s="80"/>
      <c r="H178" s="80"/>
      <c r="I178" s="80"/>
      <c r="J178" s="80"/>
      <c r="K178" s="80"/>
      <c r="L178" s="80"/>
      <c r="M178" s="80"/>
    </row>
    <row r="179" spans="2:13" ht="14.25">
      <c r="B179" s="80"/>
      <c r="C179" s="80"/>
      <c r="D179" s="80"/>
      <c r="E179" s="80"/>
      <c r="F179" s="80"/>
      <c r="G179" s="80"/>
      <c r="H179" s="80"/>
      <c r="I179" s="80"/>
      <c r="J179" s="80"/>
      <c r="K179" s="80"/>
      <c r="L179" s="80"/>
      <c r="M179" s="80"/>
    </row>
    <row r="180" spans="2:13" ht="14.25">
      <c r="B180" s="80"/>
      <c r="C180" s="80"/>
      <c r="D180" s="80"/>
      <c r="E180" s="80"/>
      <c r="F180" s="80"/>
      <c r="G180" s="80"/>
      <c r="H180" s="80"/>
      <c r="I180" s="80"/>
      <c r="J180" s="80"/>
      <c r="K180" s="80"/>
      <c r="L180" s="80"/>
      <c r="M180" s="80"/>
    </row>
    <row r="181" spans="2:13" ht="14.25">
      <c r="B181" s="80"/>
      <c r="C181" s="80"/>
      <c r="D181" s="80"/>
      <c r="E181" s="80"/>
      <c r="F181" s="80"/>
      <c r="G181" s="80"/>
      <c r="H181" s="80"/>
      <c r="I181" s="80"/>
      <c r="J181" s="80"/>
      <c r="K181" s="80"/>
      <c r="L181" s="80"/>
      <c r="M181" s="80"/>
    </row>
    <row r="182" spans="2:13" ht="14.25">
      <c r="B182" s="80"/>
      <c r="C182" s="80"/>
      <c r="D182" s="80"/>
      <c r="E182" s="80"/>
      <c r="F182" s="80"/>
      <c r="G182" s="80"/>
      <c r="H182" s="80"/>
      <c r="I182" s="80"/>
      <c r="J182" s="80"/>
      <c r="K182" s="80"/>
      <c r="L182" s="80"/>
      <c r="M182" s="80"/>
    </row>
    <row r="183" spans="2:13" ht="14.25">
      <c r="B183" s="80"/>
      <c r="C183" s="80"/>
      <c r="D183" s="80"/>
      <c r="E183" s="80"/>
      <c r="F183" s="80"/>
      <c r="G183" s="80"/>
      <c r="H183" s="80"/>
      <c r="I183" s="80"/>
      <c r="J183" s="80"/>
      <c r="K183" s="80"/>
      <c r="L183" s="80"/>
      <c r="M183" s="80"/>
    </row>
    <row r="184" spans="2:13" ht="14.25">
      <c r="B184" s="80"/>
      <c r="C184" s="80"/>
      <c r="D184" s="80"/>
      <c r="E184" s="80"/>
      <c r="F184" s="80"/>
      <c r="G184" s="80"/>
      <c r="H184" s="80"/>
      <c r="I184" s="80"/>
      <c r="J184" s="80"/>
      <c r="K184" s="80"/>
      <c r="L184" s="80"/>
      <c r="M184" s="80"/>
    </row>
    <row r="185" spans="2:13" ht="14.25">
      <c r="B185" s="80"/>
      <c r="C185" s="80"/>
      <c r="D185" s="80"/>
      <c r="E185" s="80"/>
      <c r="F185" s="80"/>
      <c r="G185" s="80"/>
      <c r="H185" s="80"/>
      <c r="I185" s="80"/>
      <c r="J185" s="80"/>
      <c r="K185" s="80"/>
      <c r="L185" s="80"/>
      <c r="M185" s="80"/>
    </row>
    <row r="186" spans="2:13" ht="14.25">
      <c r="B186" s="80"/>
      <c r="C186" s="80"/>
      <c r="D186" s="80"/>
      <c r="E186" s="80"/>
      <c r="F186" s="80"/>
      <c r="G186" s="80"/>
      <c r="H186" s="80"/>
      <c r="I186" s="80"/>
      <c r="J186" s="80"/>
      <c r="K186" s="80"/>
      <c r="L186" s="80"/>
      <c r="M186" s="80"/>
    </row>
    <row r="187" spans="2:13" ht="14.25">
      <c r="B187" s="80"/>
      <c r="C187" s="80"/>
      <c r="D187" s="80"/>
      <c r="E187" s="80"/>
      <c r="F187" s="80"/>
      <c r="G187" s="80"/>
      <c r="H187" s="80"/>
      <c r="I187" s="80"/>
      <c r="J187" s="80"/>
      <c r="K187" s="80"/>
      <c r="L187" s="80"/>
      <c r="M187" s="80"/>
    </row>
    <row r="188" spans="2:13" ht="14.25">
      <c r="B188" s="80"/>
      <c r="C188" s="80"/>
      <c r="D188" s="80"/>
      <c r="E188" s="80"/>
      <c r="F188" s="80"/>
      <c r="G188" s="80"/>
      <c r="H188" s="80"/>
      <c r="I188" s="80"/>
      <c r="J188" s="80"/>
      <c r="K188" s="80"/>
      <c r="L188" s="80"/>
      <c r="M188" s="80"/>
    </row>
    <row r="189" spans="2:13" ht="14.25">
      <c r="B189" s="80"/>
      <c r="C189" s="80"/>
      <c r="D189" s="80"/>
      <c r="E189" s="80"/>
      <c r="F189" s="80"/>
      <c r="G189" s="80"/>
      <c r="H189" s="80"/>
      <c r="I189" s="80"/>
      <c r="J189" s="80"/>
      <c r="K189" s="80"/>
      <c r="L189" s="80"/>
      <c r="M189" s="80"/>
    </row>
    <row r="190" spans="2:13" ht="14.25">
      <c r="B190" s="80"/>
      <c r="C190" s="80"/>
      <c r="D190" s="80"/>
      <c r="E190" s="80"/>
      <c r="F190" s="80"/>
      <c r="G190" s="80"/>
      <c r="H190" s="80"/>
      <c r="I190" s="80"/>
      <c r="J190" s="80"/>
      <c r="K190" s="80"/>
      <c r="L190" s="80"/>
      <c r="M190" s="80"/>
    </row>
    <row r="191" spans="2:13" ht="14.25">
      <c r="B191" s="80"/>
      <c r="C191" s="80"/>
      <c r="D191" s="80"/>
      <c r="E191" s="80"/>
      <c r="F191" s="80"/>
      <c r="G191" s="80"/>
      <c r="H191" s="80"/>
      <c r="I191" s="80"/>
      <c r="J191" s="80"/>
      <c r="K191" s="80"/>
      <c r="L191" s="80"/>
      <c r="M191" s="80"/>
    </row>
    <row r="192" spans="2:13" ht="14.25">
      <c r="B192" s="80"/>
      <c r="C192" s="80"/>
      <c r="D192" s="80"/>
      <c r="E192" s="80"/>
      <c r="F192" s="80"/>
      <c r="G192" s="80"/>
      <c r="H192" s="80"/>
      <c r="I192" s="80"/>
      <c r="J192" s="80"/>
      <c r="K192" s="80"/>
      <c r="L192" s="80"/>
      <c r="M192" s="80"/>
    </row>
    <row r="193" spans="2:13" ht="14.25">
      <c r="B193" s="80"/>
      <c r="C193" s="80"/>
      <c r="D193" s="80"/>
      <c r="E193" s="80"/>
      <c r="F193" s="80"/>
      <c r="G193" s="80"/>
      <c r="H193" s="80"/>
      <c r="I193" s="80"/>
      <c r="J193" s="80"/>
      <c r="K193" s="80"/>
      <c r="L193" s="80"/>
      <c r="M193" s="80"/>
    </row>
    <row r="194" spans="2:13" ht="14.25">
      <c r="B194" s="80"/>
      <c r="C194" s="80"/>
      <c r="D194" s="80"/>
      <c r="E194" s="80"/>
      <c r="F194" s="80"/>
      <c r="G194" s="80"/>
      <c r="H194" s="80"/>
      <c r="I194" s="80"/>
      <c r="J194" s="80"/>
      <c r="K194" s="80"/>
      <c r="L194" s="80"/>
      <c r="M194" s="80"/>
    </row>
    <row r="195" spans="2:13" ht="14.25">
      <c r="B195" s="80"/>
      <c r="C195" s="80"/>
      <c r="D195" s="80"/>
      <c r="E195" s="80"/>
      <c r="F195" s="80"/>
      <c r="G195" s="80"/>
      <c r="H195" s="80"/>
      <c r="I195" s="80"/>
      <c r="J195" s="80"/>
      <c r="K195" s="80"/>
      <c r="L195" s="80"/>
      <c r="M195" s="80"/>
    </row>
    <row r="196" spans="2:13" ht="14.25">
      <c r="B196" s="80"/>
      <c r="C196" s="80"/>
      <c r="D196" s="80"/>
      <c r="E196" s="80"/>
      <c r="F196" s="80"/>
      <c r="G196" s="80"/>
      <c r="H196" s="80"/>
      <c r="I196" s="80"/>
      <c r="J196" s="80"/>
      <c r="K196" s="80"/>
      <c r="L196" s="80"/>
      <c r="M196" s="80"/>
    </row>
    <row r="197" spans="2:13" ht="14.25">
      <c r="B197" s="80"/>
      <c r="C197" s="80"/>
      <c r="D197" s="80"/>
      <c r="E197" s="80"/>
      <c r="F197" s="80"/>
      <c r="G197" s="80"/>
      <c r="H197" s="80"/>
      <c r="I197" s="80"/>
      <c r="J197" s="80"/>
      <c r="K197" s="80"/>
      <c r="L197" s="80"/>
      <c r="M197" s="80"/>
    </row>
    <row r="198" spans="2:13" ht="14.25">
      <c r="B198" s="80"/>
      <c r="C198" s="80"/>
      <c r="D198" s="80"/>
      <c r="E198" s="80"/>
      <c r="F198" s="80"/>
      <c r="G198" s="80"/>
      <c r="H198" s="80"/>
      <c r="I198" s="80"/>
      <c r="J198" s="80"/>
      <c r="K198" s="80"/>
      <c r="L198" s="80"/>
      <c r="M198" s="80"/>
    </row>
    <row r="199" spans="2:13" ht="14.25">
      <c r="B199" s="80"/>
      <c r="C199" s="80"/>
      <c r="D199" s="80"/>
      <c r="E199" s="80"/>
      <c r="F199" s="80"/>
      <c r="G199" s="80"/>
      <c r="H199" s="80"/>
      <c r="I199" s="80"/>
      <c r="J199" s="80"/>
      <c r="K199" s="80"/>
      <c r="L199" s="80"/>
      <c r="M199" s="80"/>
    </row>
    <row r="200" spans="2:13" ht="14.25">
      <c r="B200" s="80"/>
      <c r="C200" s="80"/>
      <c r="D200" s="80"/>
      <c r="E200" s="80"/>
      <c r="F200" s="80"/>
      <c r="G200" s="80"/>
      <c r="H200" s="80"/>
      <c r="I200" s="80"/>
      <c r="J200" s="80"/>
      <c r="K200" s="80"/>
      <c r="L200" s="80"/>
      <c r="M200" s="80"/>
    </row>
    <row r="201" spans="2:13" ht="14.25">
      <c r="B201" s="80"/>
      <c r="C201" s="80"/>
      <c r="D201" s="80"/>
      <c r="E201" s="80"/>
      <c r="F201" s="80"/>
      <c r="G201" s="80"/>
      <c r="H201" s="80"/>
      <c r="I201" s="80"/>
      <c r="J201" s="80"/>
      <c r="K201" s="80"/>
      <c r="L201" s="80"/>
      <c r="M201" s="80"/>
    </row>
    <row r="202" spans="2:13" ht="14.25">
      <c r="B202" s="80"/>
      <c r="C202" s="80"/>
      <c r="D202" s="80"/>
      <c r="E202" s="80"/>
      <c r="F202" s="80"/>
      <c r="G202" s="80"/>
      <c r="H202" s="80"/>
      <c r="I202" s="80"/>
      <c r="J202" s="80"/>
      <c r="K202" s="80"/>
      <c r="L202" s="80"/>
      <c r="M202" s="80"/>
    </row>
    <row r="203" spans="2:13" ht="14.25">
      <c r="B203" s="80"/>
      <c r="C203" s="80"/>
      <c r="D203" s="80"/>
      <c r="E203" s="80"/>
      <c r="F203" s="80"/>
      <c r="G203" s="80"/>
      <c r="H203" s="80"/>
      <c r="I203" s="80"/>
      <c r="J203" s="80"/>
      <c r="K203" s="80"/>
      <c r="L203" s="80"/>
      <c r="M203" s="80"/>
    </row>
    <row r="204" spans="2:13" ht="14.25">
      <c r="B204" s="80"/>
      <c r="C204" s="80"/>
      <c r="D204" s="80"/>
      <c r="E204" s="80"/>
      <c r="F204" s="80"/>
      <c r="G204" s="80"/>
      <c r="H204" s="80"/>
      <c r="I204" s="80"/>
      <c r="J204" s="80"/>
      <c r="K204" s="80"/>
      <c r="L204" s="80"/>
      <c r="M204" s="80"/>
    </row>
    <row r="205" spans="2:13" ht="14.25">
      <c r="B205" s="80"/>
      <c r="C205" s="80"/>
      <c r="D205" s="80"/>
      <c r="E205" s="80"/>
      <c r="F205" s="80"/>
      <c r="G205" s="80"/>
      <c r="H205" s="80"/>
      <c r="I205" s="80"/>
      <c r="J205" s="80"/>
      <c r="K205" s="80"/>
      <c r="L205" s="80"/>
      <c r="M205" s="80"/>
    </row>
    <row r="206" spans="2:13" ht="14.25">
      <c r="B206" s="80"/>
      <c r="C206" s="80"/>
      <c r="D206" s="80"/>
      <c r="E206" s="80"/>
      <c r="F206" s="80"/>
      <c r="G206" s="80"/>
      <c r="H206" s="80"/>
      <c r="I206" s="80"/>
      <c r="J206" s="80"/>
      <c r="K206" s="80"/>
      <c r="L206" s="80"/>
      <c r="M206" s="80"/>
    </row>
    <row r="207" spans="2:13" ht="14.25">
      <c r="B207" s="80"/>
      <c r="C207" s="80"/>
      <c r="D207" s="80"/>
      <c r="E207" s="80"/>
      <c r="F207" s="80"/>
      <c r="G207" s="80"/>
      <c r="H207" s="80"/>
      <c r="I207" s="80"/>
      <c r="J207" s="80"/>
      <c r="K207" s="80"/>
      <c r="L207" s="80"/>
      <c r="M207" s="80"/>
    </row>
    <row r="208" spans="2:13" ht="14.25">
      <c r="B208" s="80"/>
      <c r="C208" s="80"/>
      <c r="D208" s="80"/>
      <c r="E208" s="80"/>
      <c r="F208" s="80"/>
      <c r="G208" s="80"/>
      <c r="H208" s="80"/>
      <c r="I208" s="80"/>
      <c r="J208" s="80"/>
      <c r="K208" s="80"/>
      <c r="L208" s="80"/>
      <c r="M208" s="80"/>
    </row>
    <row r="209" spans="2:13" ht="14.25">
      <c r="B209" s="80"/>
      <c r="C209" s="80"/>
      <c r="D209" s="80"/>
      <c r="E209" s="80"/>
      <c r="F209" s="80"/>
      <c r="G209" s="80"/>
      <c r="H209" s="80"/>
      <c r="I209" s="80"/>
      <c r="J209" s="80"/>
      <c r="K209" s="80"/>
      <c r="L209" s="80"/>
      <c r="M209" s="80"/>
    </row>
    <row r="210" spans="2:13" ht="14.25">
      <c r="B210" s="80"/>
      <c r="C210" s="80"/>
      <c r="D210" s="80"/>
      <c r="E210" s="80"/>
      <c r="F210" s="80"/>
      <c r="G210" s="80"/>
      <c r="H210" s="80"/>
      <c r="I210" s="80"/>
      <c r="J210" s="80"/>
      <c r="K210" s="80"/>
      <c r="L210" s="80"/>
      <c r="M210" s="80"/>
    </row>
    <row r="211" spans="2:13" ht="14.25">
      <c r="B211" s="80"/>
      <c r="C211" s="80"/>
      <c r="D211" s="80"/>
      <c r="E211" s="80"/>
      <c r="F211" s="80"/>
      <c r="G211" s="80"/>
      <c r="H211" s="80"/>
      <c r="I211" s="80"/>
      <c r="J211" s="80"/>
      <c r="K211" s="80"/>
      <c r="L211" s="80"/>
      <c r="M211" s="80"/>
    </row>
    <row r="212" spans="2:13" ht="14.25">
      <c r="B212" s="80"/>
      <c r="C212" s="80"/>
      <c r="D212" s="80"/>
      <c r="E212" s="80"/>
      <c r="F212" s="80"/>
      <c r="G212" s="80"/>
      <c r="H212" s="80"/>
      <c r="I212" s="80"/>
      <c r="J212" s="80"/>
      <c r="K212" s="80"/>
      <c r="L212" s="80"/>
      <c r="M212" s="80"/>
    </row>
    <row r="213" spans="2:13" ht="14.25">
      <c r="B213" s="80"/>
      <c r="C213" s="80"/>
      <c r="D213" s="80"/>
      <c r="E213" s="80"/>
      <c r="F213" s="80"/>
      <c r="G213" s="80"/>
      <c r="H213" s="80"/>
      <c r="I213" s="80"/>
      <c r="J213" s="80"/>
      <c r="K213" s="80"/>
      <c r="L213" s="80"/>
      <c r="M213" s="80"/>
    </row>
    <row r="214" spans="2:13" ht="14.25">
      <c r="B214" s="80"/>
      <c r="C214" s="80"/>
      <c r="D214" s="80"/>
      <c r="E214" s="80"/>
      <c r="F214" s="80"/>
      <c r="G214" s="80"/>
      <c r="H214" s="80"/>
      <c r="I214" s="80"/>
      <c r="J214" s="80"/>
      <c r="K214" s="80"/>
      <c r="L214" s="80"/>
      <c r="M214" s="80"/>
    </row>
    <row r="215" spans="2:13" ht="14.25">
      <c r="B215" s="80"/>
      <c r="C215" s="80"/>
      <c r="D215" s="80"/>
      <c r="E215" s="80"/>
      <c r="F215" s="80"/>
      <c r="G215" s="80"/>
      <c r="H215" s="80"/>
      <c r="I215" s="80"/>
      <c r="J215" s="80"/>
      <c r="K215" s="80"/>
      <c r="L215" s="80"/>
      <c r="M215" s="80"/>
    </row>
    <row r="216" spans="2:13" ht="14.25">
      <c r="B216" s="80"/>
      <c r="C216" s="80"/>
      <c r="D216" s="80"/>
      <c r="E216" s="80"/>
      <c r="F216" s="80"/>
      <c r="G216" s="80"/>
      <c r="H216" s="80"/>
      <c r="I216" s="80"/>
      <c r="J216" s="80"/>
      <c r="K216" s="80"/>
      <c r="L216" s="80"/>
      <c r="M216" s="80"/>
    </row>
    <row r="217" spans="2:13" ht="14.25">
      <c r="B217" s="80"/>
      <c r="C217" s="80"/>
      <c r="D217" s="80"/>
      <c r="E217" s="80"/>
      <c r="F217" s="80"/>
      <c r="G217" s="80"/>
      <c r="H217" s="80"/>
      <c r="I217" s="80"/>
      <c r="J217" s="80"/>
      <c r="K217" s="80"/>
      <c r="L217" s="80"/>
      <c r="M217" s="80"/>
    </row>
    <row r="218" spans="2:13" ht="14.25">
      <c r="B218" s="80"/>
      <c r="C218" s="80"/>
      <c r="D218" s="80"/>
      <c r="E218" s="80"/>
      <c r="F218" s="80"/>
      <c r="G218" s="80"/>
      <c r="H218" s="80"/>
      <c r="I218" s="80"/>
      <c r="J218" s="80"/>
      <c r="K218" s="80"/>
      <c r="L218" s="80"/>
      <c r="M218" s="80"/>
    </row>
    <row r="219" spans="2:13" ht="14.25">
      <c r="B219" s="80"/>
      <c r="C219" s="80"/>
      <c r="D219" s="80"/>
      <c r="E219" s="80"/>
      <c r="F219" s="80"/>
      <c r="G219" s="80"/>
      <c r="H219" s="80"/>
      <c r="I219" s="80"/>
      <c r="J219" s="80"/>
      <c r="K219" s="80"/>
      <c r="L219" s="80"/>
      <c r="M219" s="80"/>
    </row>
    <row r="220" spans="2:13" ht="14.25">
      <c r="B220" s="80"/>
      <c r="C220" s="80"/>
      <c r="D220" s="80"/>
      <c r="E220" s="80"/>
      <c r="F220" s="80"/>
      <c r="G220" s="80"/>
      <c r="H220" s="80"/>
      <c r="I220" s="80"/>
      <c r="J220" s="80"/>
      <c r="K220" s="80"/>
      <c r="L220" s="80"/>
      <c r="M220" s="80"/>
    </row>
    <row r="221" spans="2:13" ht="14.25">
      <c r="B221" s="80"/>
      <c r="C221" s="80"/>
      <c r="D221" s="80"/>
      <c r="E221" s="80"/>
      <c r="F221" s="80"/>
      <c r="G221" s="80"/>
      <c r="H221" s="80"/>
      <c r="I221" s="80"/>
      <c r="J221" s="80"/>
      <c r="K221" s="80"/>
      <c r="L221" s="80"/>
      <c r="M221" s="80"/>
    </row>
    <row r="222" spans="2:13" ht="14.25">
      <c r="B222" s="80"/>
      <c r="C222" s="80"/>
      <c r="D222" s="80"/>
      <c r="E222" s="80"/>
      <c r="F222" s="80"/>
      <c r="G222" s="80"/>
      <c r="H222" s="80"/>
      <c r="I222" s="80"/>
      <c r="J222" s="80"/>
      <c r="K222" s="80"/>
      <c r="L222" s="80"/>
      <c r="M222" s="80"/>
    </row>
    <row r="223" spans="2:13" ht="14.25">
      <c r="B223" s="80"/>
      <c r="C223" s="80"/>
      <c r="D223" s="80"/>
      <c r="E223" s="80"/>
      <c r="F223" s="80"/>
      <c r="G223" s="80"/>
      <c r="H223" s="80"/>
      <c r="I223" s="80"/>
      <c r="J223" s="80"/>
      <c r="K223" s="80"/>
      <c r="L223" s="80"/>
      <c r="M223" s="80"/>
    </row>
    <row r="224" spans="2:13" ht="14.25">
      <c r="B224" s="80"/>
      <c r="C224" s="80"/>
      <c r="D224" s="80"/>
      <c r="E224" s="80"/>
      <c r="F224" s="80"/>
      <c r="G224" s="80"/>
      <c r="H224" s="80"/>
      <c r="I224" s="80"/>
      <c r="J224" s="80"/>
      <c r="K224" s="80"/>
      <c r="L224" s="80"/>
      <c r="M224" s="80"/>
    </row>
    <row r="225" spans="2:13" ht="14.25">
      <c r="B225" s="80"/>
      <c r="C225" s="80"/>
      <c r="D225" s="80"/>
      <c r="E225" s="80"/>
      <c r="F225" s="80"/>
      <c r="G225" s="80"/>
      <c r="H225" s="80"/>
      <c r="I225" s="80"/>
      <c r="J225" s="80"/>
      <c r="K225" s="80"/>
      <c r="L225" s="80"/>
      <c r="M225" s="80"/>
    </row>
    <row r="226" spans="2:13" ht="14.25">
      <c r="B226" s="80"/>
      <c r="C226" s="80"/>
      <c r="D226" s="80"/>
      <c r="E226" s="80"/>
      <c r="F226" s="80"/>
      <c r="G226" s="80"/>
      <c r="H226" s="80"/>
      <c r="I226" s="80"/>
      <c r="J226" s="80"/>
      <c r="K226" s="80"/>
      <c r="L226" s="80"/>
      <c r="M226" s="80"/>
    </row>
    <row r="227" spans="2:13" ht="14.25">
      <c r="B227" s="80"/>
      <c r="C227" s="80"/>
      <c r="D227" s="80"/>
      <c r="E227" s="80"/>
      <c r="F227" s="80"/>
      <c r="G227" s="80"/>
      <c r="H227" s="80"/>
      <c r="I227" s="80"/>
      <c r="J227" s="80"/>
      <c r="K227" s="80"/>
      <c r="L227" s="80"/>
      <c r="M227" s="80"/>
    </row>
    <row r="228" spans="2:13" ht="14.25">
      <c r="B228" s="80"/>
      <c r="C228" s="80"/>
      <c r="D228" s="80"/>
      <c r="E228" s="80"/>
      <c r="F228" s="80"/>
      <c r="G228" s="80"/>
      <c r="H228" s="80"/>
      <c r="I228" s="80"/>
      <c r="J228" s="80"/>
      <c r="K228" s="80"/>
      <c r="L228" s="80"/>
      <c r="M228" s="80"/>
    </row>
    <row r="229" spans="2:13" ht="14.25">
      <c r="B229" s="80"/>
      <c r="C229" s="80"/>
      <c r="D229" s="80"/>
      <c r="E229" s="80"/>
      <c r="F229" s="80"/>
      <c r="G229" s="80"/>
      <c r="H229" s="80"/>
      <c r="I229" s="80"/>
      <c r="J229" s="80"/>
      <c r="K229" s="80"/>
      <c r="L229" s="80"/>
      <c r="M229" s="80"/>
    </row>
    <row r="230" spans="2:13" ht="14.25">
      <c r="B230" s="80"/>
      <c r="C230" s="80"/>
      <c r="D230" s="80"/>
      <c r="E230" s="80"/>
      <c r="F230" s="80"/>
      <c r="G230" s="80"/>
      <c r="H230" s="80"/>
      <c r="I230" s="80"/>
      <c r="J230" s="80"/>
      <c r="K230" s="80"/>
      <c r="L230" s="80"/>
      <c r="M230" s="80"/>
    </row>
    <row r="231" spans="2:13" ht="14.25">
      <c r="B231" s="80"/>
      <c r="C231" s="80"/>
      <c r="D231" s="80"/>
      <c r="E231" s="80"/>
      <c r="F231" s="80"/>
      <c r="G231" s="80"/>
      <c r="H231" s="80"/>
      <c r="I231" s="80"/>
      <c r="J231" s="80"/>
      <c r="K231" s="80"/>
      <c r="L231" s="80"/>
      <c r="M231" s="80"/>
    </row>
    <row r="232" spans="2:13" ht="14.25">
      <c r="B232" s="80"/>
      <c r="C232" s="80"/>
      <c r="D232" s="80"/>
      <c r="E232" s="80"/>
      <c r="F232" s="80"/>
      <c r="G232" s="80"/>
      <c r="H232" s="80"/>
      <c r="I232" s="80"/>
      <c r="J232" s="80"/>
      <c r="K232" s="80"/>
      <c r="L232" s="80"/>
      <c r="M232" s="80"/>
    </row>
    <row r="233" spans="2:13" ht="14.25">
      <c r="B233" s="80"/>
      <c r="C233" s="80"/>
      <c r="D233" s="80"/>
      <c r="E233" s="80"/>
      <c r="F233" s="80"/>
      <c r="G233" s="80"/>
      <c r="H233" s="80"/>
      <c r="I233" s="80"/>
      <c r="J233" s="80"/>
      <c r="K233" s="80"/>
      <c r="L233" s="80"/>
      <c r="M233" s="80"/>
    </row>
    <row r="234" spans="2:13" ht="14.25">
      <c r="B234" s="80"/>
      <c r="C234" s="80"/>
      <c r="D234" s="80"/>
      <c r="E234" s="80"/>
      <c r="F234" s="80"/>
      <c r="G234" s="80"/>
      <c r="H234" s="80"/>
      <c r="I234" s="80"/>
      <c r="J234" s="80"/>
      <c r="K234" s="80"/>
      <c r="L234" s="80"/>
      <c r="M234" s="80"/>
    </row>
    <row r="235" spans="2:13" ht="14.25">
      <c r="B235" s="80"/>
      <c r="C235" s="80"/>
      <c r="D235" s="80"/>
      <c r="E235" s="80"/>
      <c r="F235" s="80"/>
      <c r="G235" s="80"/>
      <c r="H235" s="80"/>
      <c r="I235" s="80"/>
      <c r="J235" s="80"/>
      <c r="K235" s="80"/>
      <c r="L235" s="80"/>
      <c r="M235" s="80"/>
    </row>
    <row r="236" spans="2:13" ht="14.25">
      <c r="B236" s="80"/>
      <c r="C236" s="80"/>
      <c r="D236" s="80"/>
      <c r="E236" s="80"/>
      <c r="F236" s="80"/>
      <c r="G236" s="80"/>
      <c r="H236" s="80"/>
      <c r="I236" s="80"/>
      <c r="J236" s="80"/>
      <c r="K236" s="80"/>
      <c r="L236" s="80"/>
      <c r="M236" s="80"/>
    </row>
    <row r="237" spans="2:13" ht="14.25">
      <c r="B237" s="80"/>
      <c r="C237" s="80"/>
      <c r="D237" s="80"/>
      <c r="E237" s="80"/>
      <c r="F237" s="80"/>
      <c r="G237" s="80"/>
      <c r="H237" s="80"/>
      <c r="I237" s="80"/>
      <c r="J237" s="80"/>
      <c r="K237" s="80"/>
      <c r="L237" s="80"/>
      <c r="M237" s="80"/>
    </row>
    <row r="238" spans="2:13" ht="14.25">
      <c r="B238" s="80"/>
      <c r="C238" s="80"/>
      <c r="D238" s="80"/>
      <c r="E238" s="80"/>
      <c r="F238" s="80"/>
      <c r="G238" s="80"/>
      <c r="H238" s="80"/>
      <c r="I238" s="80"/>
      <c r="J238" s="80"/>
      <c r="K238" s="80"/>
      <c r="L238" s="80"/>
      <c r="M238" s="80"/>
    </row>
    <row r="239" spans="2:13" ht="14.25">
      <c r="B239" s="80"/>
      <c r="C239" s="80"/>
      <c r="D239" s="80"/>
      <c r="E239" s="80"/>
      <c r="F239" s="80"/>
      <c r="G239" s="80"/>
      <c r="H239" s="80"/>
      <c r="I239" s="80"/>
      <c r="J239" s="80"/>
      <c r="K239" s="80"/>
      <c r="L239" s="80"/>
      <c r="M239" s="80"/>
    </row>
    <row r="240" spans="2:13" ht="14.25">
      <c r="B240" s="80"/>
      <c r="C240" s="80"/>
      <c r="D240" s="80"/>
      <c r="E240" s="80"/>
      <c r="F240" s="80"/>
      <c r="G240" s="80"/>
      <c r="H240" s="80"/>
      <c r="I240" s="80"/>
      <c r="J240" s="80"/>
      <c r="K240" s="80"/>
      <c r="L240" s="80"/>
      <c r="M240" s="80"/>
    </row>
    <row r="241" spans="2:13" ht="14.25">
      <c r="B241" s="80"/>
      <c r="C241" s="80"/>
      <c r="D241" s="80"/>
      <c r="E241" s="80"/>
      <c r="F241" s="80"/>
      <c r="G241" s="80"/>
      <c r="H241" s="80"/>
      <c r="I241" s="80"/>
      <c r="J241" s="80"/>
      <c r="K241" s="80"/>
      <c r="L241" s="80"/>
      <c r="M241" s="80"/>
    </row>
    <row r="242" spans="2:13" ht="14.25">
      <c r="B242" s="80"/>
      <c r="C242" s="80"/>
      <c r="D242" s="80"/>
      <c r="E242" s="80"/>
      <c r="F242" s="80"/>
      <c r="G242" s="80"/>
      <c r="H242" s="80"/>
      <c r="I242" s="80"/>
      <c r="J242" s="80"/>
      <c r="K242" s="80"/>
      <c r="L242" s="80"/>
      <c r="M242" s="80"/>
    </row>
    <row r="243" spans="2:13" ht="14.25">
      <c r="B243" s="80"/>
      <c r="C243" s="80"/>
      <c r="D243" s="80"/>
      <c r="E243" s="80"/>
      <c r="F243" s="80"/>
      <c r="G243" s="80"/>
      <c r="H243" s="80"/>
      <c r="I243" s="80"/>
      <c r="J243" s="80"/>
      <c r="K243" s="80"/>
      <c r="L243" s="80"/>
      <c r="M243" s="80"/>
    </row>
    <row r="244" spans="2:13" ht="14.25">
      <c r="B244" s="80"/>
      <c r="C244" s="80"/>
      <c r="D244" s="80"/>
      <c r="E244" s="80"/>
      <c r="F244" s="80"/>
      <c r="G244" s="80"/>
      <c r="H244" s="80"/>
      <c r="I244" s="80"/>
      <c r="J244" s="80"/>
      <c r="K244" s="80"/>
      <c r="L244" s="80"/>
      <c r="M244" s="80"/>
    </row>
    <row r="245" spans="2:13" ht="14.25">
      <c r="B245" s="80"/>
      <c r="C245" s="80"/>
      <c r="D245" s="80"/>
      <c r="E245" s="80"/>
      <c r="F245" s="80"/>
      <c r="G245" s="80"/>
      <c r="H245" s="80"/>
      <c r="I245" s="80"/>
      <c r="J245" s="80"/>
      <c r="K245" s="80"/>
      <c r="L245" s="80"/>
      <c r="M245" s="80"/>
    </row>
    <row r="246" spans="2:13" ht="14.25">
      <c r="B246" s="80"/>
      <c r="C246" s="80"/>
      <c r="D246" s="80"/>
      <c r="E246" s="80"/>
      <c r="F246" s="80"/>
      <c r="G246" s="80"/>
      <c r="H246" s="80"/>
      <c r="I246" s="80"/>
      <c r="J246" s="80"/>
      <c r="K246" s="80"/>
      <c r="L246" s="80"/>
      <c r="M246" s="80"/>
    </row>
    <row r="247" spans="2:13" ht="14.25">
      <c r="B247" s="80"/>
      <c r="C247" s="80"/>
      <c r="D247" s="80"/>
      <c r="E247" s="80"/>
      <c r="F247" s="80"/>
      <c r="G247" s="80"/>
      <c r="H247" s="80"/>
      <c r="I247" s="80"/>
      <c r="J247" s="80"/>
      <c r="K247" s="80"/>
      <c r="L247" s="80"/>
      <c r="M247" s="80"/>
    </row>
    <row r="248" spans="2:13" ht="14.25">
      <c r="B248" s="80"/>
      <c r="C248" s="80"/>
      <c r="D248" s="80"/>
      <c r="E248" s="80"/>
      <c r="F248" s="80"/>
      <c r="G248" s="80"/>
      <c r="H248" s="80"/>
      <c r="I248" s="80"/>
      <c r="J248" s="80"/>
      <c r="K248" s="80"/>
      <c r="L248" s="80"/>
      <c r="M248" s="80"/>
    </row>
    <row r="249" spans="2:13" ht="14.25">
      <c r="B249" s="80"/>
      <c r="C249" s="80"/>
      <c r="D249" s="80"/>
      <c r="E249" s="80"/>
      <c r="F249" s="80"/>
      <c r="G249" s="80"/>
      <c r="H249" s="80"/>
      <c r="I249" s="80"/>
      <c r="J249" s="80"/>
      <c r="K249" s="80"/>
      <c r="L249" s="80"/>
      <c r="M249" s="80"/>
    </row>
    <row r="250" spans="2:13" ht="14.25">
      <c r="B250" s="80"/>
      <c r="C250" s="80"/>
      <c r="D250" s="80"/>
      <c r="E250" s="80"/>
      <c r="F250" s="80"/>
      <c r="G250" s="80"/>
      <c r="H250" s="80"/>
      <c r="I250" s="80"/>
      <c r="J250" s="80"/>
      <c r="K250" s="80"/>
      <c r="L250" s="80"/>
      <c r="M250" s="80"/>
    </row>
    <row r="251" spans="2:13" ht="14.25">
      <c r="B251" s="80"/>
      <c r="C251" s="80"/>
      <c r="D251" s="80"/>
      <c r="E251" s="80"/>
      <c r="F251" s="80"/>
      <c r="G251" s="80"/>
      <c r="H251" s="80"/>
      <c r="I251" s="80"/>
      <c r="J251" s="80"/>
      <c r="K251" s="80"/>
      <c r="L251" s="80"/>
      <c r="M251" s="80"/>
    </row>
    <row r="252" spans="2:13" ht="14.25">
      <c r="B252" s="80"/>
      <c r="C252" s="80"/>
      <c r="D252" s="80"/>
      <c r="E252" s="80"/>
      <c r="F252" s="80"/>
      <c r="G252" s="80"/>
      <c r="H252" s="80"/>
      <c r="I252" s="80"/>
      <c r="J252" s="80"/>
      <c r="K252" s="80"/>
      <c r="L252" s="80"/>
      <c r="M252" s="80"/>
    </row>
    <row r="253" spans="2:13" ht="14.25">
      <c r="B253" s="80"/>
      <c r="C253" s="80"/>
      <c r="D253" s="80"/>
      <c r="E253" s="80"/>
      <c r="F253" s="80"/>
      <c r="G253" s="80"/>
      <c r="H253" s="80"/>
      <c r="I253" s="80"/>
      <c r="J253" s="80"/>
      <c r="K253" s="80"/>
      <c r="L253" s="80"/>
      <c r="M253" s="80"/>
    </row>
    <row r="254" spans="2:13" ht="14.25">
      <c r="B254" s="80"/>
      <c r="C254" s="80"/>
      <c r="D254" s="80"/>
      <c r="E254" s="80"/>
      <c r="F254" s="80"/>
      <c r="G254" s="80"/>
      <c r="H254" s="80"/>
      <c r="I254" s="80"/>
      <c r="J254" s="80"/>
      <c r="K254" s="80"/>
      <c r="L254" s="80"/>
      <c r="M254" s="80"/>
    </row>
    <row r="255" spans="2:13" ht="14.25">
      <c r="B255" s="80"/>
      <c r="C255" s="80"/>
      <c r="D255" s="80"/>
      <c r="E255" s="80"/>
      <c r="F255" s="80"/>
      <c r="G255" s="80"/>
      <c r="H255" s="80"/>
      <c r="I255" s="80"/>
      <c r="J255" s="80"/>
      <c r="K255" s="80"/>
      <c r="L255" s="80"/>
      <c r="M255" s="80"/>
    </row>
    <row r="256" spans="2:13" ht="14.25">
      <c r="B256" s="80"/>
      <c r="C256" s="80"/>
      <c r="D256" s="80"/>
      <c r="E256" s="80"/>
      <c r="F256" s="80"/>
      <c r="G256" s="80"/>
      <c r="H256" s="80"/>
      <c r="I256" s="80"/>
      <c r="J256" s="80"/>
      <c r="K256" s="80"/>
      <c r="L256" s="80"/>
      <c r="M256" s="80"/>
    </row>
    <row r="257" spans="2:13" ht="14.25">
      <c r="B257" s="80"/>
      <c r="C257" s="80"/>
      <c r="D257" s="80"/>
      <c r="E257" s="80"/>
      <c r="F257" s="80"/>
      <c r="G257" s="80"/>
      <c r="H257" s="80"/>
      <c r="I257" s="80"/>
      <c r="J257" s="80"/>
      <c r="K257" s="80"/>
      <c r="L257" s="80"/>
      <c r="M257" s="80"/>
    </row>
    <row r="258" spans="2:13" ht="14.25">
      <c r="B258" s="80"/>
      <c r="C258" s="80"/>
      <c r="D258" s="80"/>
      <c r="E258" s="80"/>
      <c r="F258" s="80"/>
      <c r="G258" s="80"/>
      <c r="H258" s="80"/>
      <c r="I258" s="80"/>
      <c r="J258" s="80"/>
      <c r="K258" s="80"/>
      <c r="L258" s="80"/>
      <c r="M258" s="80"/>
    </row>
    <row r="259" spans="2:13" ht="14.25">
      <c r="B259" s="80"/>
      <c r="C259" s="80"/>
      <c r="D259" s="80"/>
      <c r="E259" s="80"/>
      <c r="F259" s="80"/>
      <c r="G259" s="80"/>
      <c r="H259" s="80"/>
      <c r="I259" s="80"/>
      <c r="J259" s="80"/>
      <c r="K259" s="80"/>
      <c r="L259" s="80"/>
      <c r="M259" s="80"/>
    </row>
    <row r="260" spans="2:13" ht="14.25">
      <c r="B260" s="80"/>
      <c r="C260" s="80"/>
      <c r="D260" s="80"/>
      <c r="E260" s="80"/>
      <c r="F260" s="80"/>
      <c r="G260" s="80"/>
      <c r="H260" s="80"/>
      <c r="I260" s="80"/>
      <c r="J260" s="80"/>
      <c r="K260" s="80"/>
      <c r="L260" s="80"/>
      <c r="M260" s="80"/>
    </row>
    <row r="261" spans="2:13" ht="14.25">
      <c r="B261" s="80"/>
      <c r="C261" s="80"/>
      <c r="D261" s="80"/>
      <c r="E261" s="80"/>
      <c r="F261" s="80"/>
      <c r="G261" s="80"/>
      <c r="H261" s="80"/>
      <c r="I261" s="80"/>
      <c r="J261" s="80"/>
      <c r="K261" s="80"/>
      <c r="L261" s="80"/>
      <c r="M261" s="80"/>
    </row>
    <row r="262" spans="2:13" ht="14.25">
      <c r="B262" s="80"/>
      <c r="C262" s="80"/>
      <c r="D262" s="80"/>
      <c r="E262" s="80"/>
      <c r="F262" s="80"/>
      <c r="G262" s="80"/>
      <c r="H262" s="80"/>
      <c r="I262" s="80"/>
      <c r="J262" s="80"/>
      <c r="K262" s="80"/>
      <c r="L262" s="80"/>
      <c r="M262" s="80"/>
    </row>
    <row r="263" spans="2:13" ht="14.25">
      <c r="B263" s="80"/>
      <c r="C263" s="80"/>
      <c r="D263" s="80"/>
      <c r="E263" s="80"/>
      <c r="F263" s="80"/>
      <c r="G263" s="80"/>
      <c r="H263" s="80"/>
      <c r="I263" s="80"/>
      <c r="J263" s="80"/>
      <c r="K263" s="80"/>
      <c r="L263" s="80"/>
      <c r="M263" s="80"/>
    </row>
    <row r="264" spans="2:13" ht="14.25">
      <c r="B264" s="80"/>
      <c r="C264" s="80"/>
      <c r="D264" s="80"/>
      <c r="E264" s="80"/>
      <c r="F264" s="80"/>
      <c r="G264" s="80"/>
      <c r="H264" s="80"/>
      <c r="I264" s="80"/>
      <c r="J264" s="80"/>
      <c r="K264" s="80"/>
      <c r="L264" s="80"/>
      <c r="M264" s="80"/>
    </row>
    <row r="265" spans="2:13" ht="14.25">
      <c r="B265" s="80"/>
      <c r="C265" s="80"/>
      <c r="D265" s="80"/>
      <c r="E265" s="80"/>
      <c r="F265" s="80"/>
      <c r="G265" s="80"/>
      <c r="H265" s="80"/>
      <c r="I265" s="80"/>
      <c r="J265" s="80"/>
      <c r="K265" s="80"/>
      <c r="L265" s="80"/>
      <c r="M265" s="80"/>
    </row>
    <row r="266" spans="2:13" ht="14.25">
      <c r="B266" s="80"/>
      <c r="C266" s="80"/>
      <c r="D266" s="80"/>
      <c r="E266" s="80"/>
      <c r="F266" s="80"/>
      <c r="G266" s="80"/>
      <c r="H266" s="80"/>
      <c r="I266" s="80"/>
      <c r="J266" s="80"/>
      <c r="K266" s="80"/>
      <c r="L266" s="80"/>
      <c r="M266" s="80"/>
    </row>
    <row r="267" spans="2:13" ht="14.25">
      <c r="B267" s="80"/>
      <c r="C267" s="80"/>
      <c r="D267" s="80"/>
      <c r="E267" s="80"/>
      <c r="F267" s="80"/>
      <c r="G267" s="80"/>
      <c r="H267" s="80"/>
      <c r="I267" s="80"/>
      <c r="J267" s="80"/>
      <c r="K267" s="80"/>
      <c r="L267" s="80"/>
      <c r="M267" s="80"/>
    </row>
    <row r="268" spans="2:13" ht="14.25">
      <c r="B268" s="80"/>
      <c r="C268" s="80"/>
      <c r="D268" s="80"/>
      <c r="E268" s="80"/>
      <c r="F268" s="80"/>
      <c r="G268" s="80"/>
      <c r="H268" s="80"/>
      <c r="I268" s="80"/>
      <c r="J268" s="80"/>
      <c r="K268" s="80"/>
      <c r="L268" s="80"/>
      <c r="M268" s="80"/>
    </row>
    <row r="269" spans="2:13" ht="14.25">
      <c r="B269" s="80"/>
      <c r="C269" s="80"/>
      <c r="D269" s="80"/>
      <c r="E269" s="80"/>
      <c r="F269" s="80"/>
      <c r="G269" s="80"/>
      <c r="H269" s="80"/>
      <c r="I269" s="80"/>
      <c r="J269" s="80"/>
      <c r="K269" s="80"/>
      <c r="L269" s="80"/>
      <c r="M269" s="80"/>
    </row>
    <row r="270" spans="2:13" ht="14.25">
      <c r="B270" s="80"/>
      <c r="C270" s="80"/>
      <c r="D270" s="80"/>
      <c r="E270" s="80"/>
      <c r="F270" s="80"/>
      <c r="G270" s="80"/>
      <c r="H270" s="80"/>
      <c r="I270" s="80"/>
      <c r="J270" s="80"/>
      <c r="K270" s="80"/>
      <c r="L270" s="80"/>
      <c r="M270" s="80"/>
    </row>
    <row r="271" spans="2:13" ht="14.25">
      <c r="B271" s="80"/>
      <c r="C271" s="80"/>
      <c r="D271" s="80"/>
      <c r="E271" s="80"/>
      <c r="F271" s="80"/>
      <c r="G271" s="80"/>
      <c r="H271" s="80"/>
      <c r="I271" s="80"/>
      <c r="J271" s="80"/>
      <c r="K271" s="80"/>
      <c r="L271" s="80"/>
      <c r="M271" s="80"/>
    </row>
    <row r="272" spans="2:13" ht="14.25">
      <c r="B272" s="80"/>
      <c r="C272" s="80"/>
      <c r="D272" s="80"/>
      <c r="E272" s="80"/>
      <c r="F272" s="80"/>
      <c r="G272" s="80"/>
      <c r="H272" s="80"/>
      <c r="I272" s="80"/>
      <c r="J272" s="80"/>
      <c r="K272" s="80"/>
      <c r="L272" s="80"/>
      <c r="M272" s="80"/>
    </row>
    <row r="273" spans="2:13" ht="14.25">
      <c r="B273" s="80"/>
      <c r="C273" s="80"/>
      <c r="D273" s="80"/>
      <c r="E273" s="80"/>
      <c r="F273" s="80"/>
      <c r="G273" s="80"/>
      <c r="H273" s="80"/>
      <c r="I273" s="80"/>
      <c r="J273" s="80"/>
      <c r="K273" s="80"/>
      <c r="L273" s="80"/>
      <c r="M273" s="80"/>
    </row>
    <row r="274" spans="2:13" ht="14.25">
      <c r="B274" s="80"/>
      <c r="C274" s="80"/>
      <c r="D274" s="80"/>
      <c r="E274" s="80"/>
      <c r="F274" s="80"/>
      <c r="G274" s="80"/>
      <c r="H274" s="80"/>
      <c r="I274" s="80"/>
      <c r="J274" s="80"/>
      <c r="K274" s="80"/>
      <c r="L274" s="80"/>
      <c r="M274" s="80"/>
    </row>
    <row r="275" spans="2:13" ht="14.25">
      <c r="B275" s="80"/>
      <c r="C275" s="80"/>
      <c r="D275" s="80"/>
      <c r="E275" s="80"/>
      <c r="F275" s="80"/>
      <c r="G275" s="80"/>
      <c r="H275" s="80"/>
      <c r="I275" s="80"/>
      <c r="J275" s="80"/>
      <c r="K275" s="80"/>
      <c r="L275" s="80"/>
      <c r="M275" s="80"/>
    </row>
    <row r="276" spans="2:13" ht="14.25">
      <c r="B276" s="80"/>
      <c r="C276" s="80"/>
      <c r="D276" s="80"/>
      <c r="E276" s="80"/>
      <c r="F276" s="80"/>
      <c r="G276" s="80"/>
      <c r="H276" s="80"/>
      <c r="I276" s="80"/>
      <c r="J276" s="80"/>
      <c r="K276" s="80"/>
      <c r="L276" s="80"/>
      <c r="M276" s="80"/>
    </row>
    <row r="277" spans="2:13" ht="14.25">
      <c r="B277" s="80"/>
      <c r="C277" s="80"/>
      <c r="D277" s="80"/>
      <c r="E277" s="80"/>
      <c r="F277" s="80"/>
      <c r="G277" s="80"/>
      <c r="H277" s="80"/>
      <c r="I277" s="80"/>
      <c r="J277" s="80"/>
      <c r="K277" s="80"/>
      <c r="L277" s="80"/>
      <c r="M277" s="80"/>
    </row>
    <row r="278" spans="2:13" ht="14.25">
      <c r="B278" s="80"/>
      <c r="C278" s="80"/>
      <c r="D278" s="80"/>
      <c r="E278" s="80"/>
      <c r="F278" s="80"/>
      <c r="G278" s="80"/>
      <c r="H278" s="80"/>
      <c r="I278" s="80"/>
      <c r="J278" s="80"/>
      <c r="K278" s="80"/>
      <c r="L278" s="80"/>
      <c r="M278" s="80"/>
    </row>
    <row r="279" spans="2:13" ht="14.25">
      <c r="B279" s="80"/>
      <c r="C279" s="80"/>
      <c r="D279" s="80"/>
      <c r="E279" s="80"/>
      <c r="F279" s="80"/>
      <c r="G279" s="80"/>
      <c r="H279" s="80"/>
      <c r="I279" s="80"/>
      <c r="J279" s="80"/>
      <c r="K279" s="80"/>
      <c r="L279" s="80"/>
      <c r="M279" s="80"/>
    </row>
    <row r="280" spans="2:13" ht="14.25">
      <c r="B280" s="80"/>
      <c r="C280" s="80"/>
      <c r="D280" s="80"/>
      <c r="E280" s="80"/>
      <c r="F280" s="80"/>
      <c r="G280" s="80"/>
      <c r="H280" s="80"/>
      <c r="I280" s="80"/>
      <c r="J280" s="80"/>
      <c r="K280" s="80"/>
      <c r="L280" s="80"/>
      <c r="M280" s="80"/>
    </row>
    <row r="281" spans="2:13" ht="14.25">
      <c r="B281" s="80"/>
      <c r="C281" s="80"/>
      <c r="D281" s="80"/>
      <c r="E281" s="80"/>
      <c r="F281" s="80"/>
      <c r="G281" s="80"/>
      <c r="H281" s="80"/>
      <c r="I281" s="80"/>
      <c r="J281" s="80"/>
      <c r="K281" s="80"/>
      <c r="L281" s="80"/>
      <c r="M281" s="80"/>
    </row>
    <row r="282" spans="2:13" ht="14.25">
      <c r="B282" s="80"/>
      <c r="C282" s="80"/>
      <c r="D282" s="80"/>
      <c r="E282" s="80"/>
      <c r="F282" s="80"/>
      <c r="G282" s="80"/>
      <c r="H282" s="80"/>
      <c r="I282" s="80"/>
      <c r="J282" s="80"/>
      <c r="K282" s="80"/>
      <c r="L282" s="80"/>
      <c r="M282" s="80"/>
    </row>
    <row r="283" spans="2:13" ht="14.25">
      <c r="B283" s="80"/>
      <c r="C283" s="80"/>
      <c r="D283" s="80"/>
      <c r="E283" s="80"/>
      <c r="F283" s="80"/>
      <c r="G283" s="80"/>
      <c r="H283" s="80"/>
      <c r="I283" s="80"/>
      <c r="J283" s="80"/>
      <c r="K283" s="80"/>
      <c r="L283" s="80"/>
      <c r="M283" s="80"/>
    </row>
    <row r="284" spans="2:13" ht="14.25">
      <c r="B284" s="80"/>
      <c r="C284" s="80"/>
      <c r="D284" s="80"/>
      <c r="E284" s="80"/>
      <c r="F284" s="80"/>
      <c r="G284" s="80"/>
      <c r="H284" s="80"/>
      <c r="I284" s="80"/>
      <c r="J284" s="80"/>
      <c r="K284" s="80"/>
      <c r="L284" s="80"/>
      <c r="M284" s="80"/>
    </row>
    <row r="285" spans="2:13" ht="14.25">
      <c r="B285" s="80"/>
      <c r="C285" s="80"/>
      <c r="D285" s="80"/>
      <c r="E285" s="80"/>
      <c r="F285" s="80"/>
      <c r="G285" s="80"/>
      <c r="H285" s="80"/>
      <c r="I285" s="80"/>
      <c r="J285" s="80"/>
      <c r="K285" s="80"/>
      <c r="L285" s="80"/>
      <c r="M285" s="80"/>
    </row>
    <row r="286" spans="2:13" ht="14.25">
      <c r="B286" s="80"/>
      <c r="C286" s="80"/>
      <c r="D286" s="80"/>
      <c r="E286" s="80"/>
      <c r="F286" s="80"/>
      <c r="G286" s="80"/>
      <c r="H286" s="80"/>
      <c r="I286" s="80"/>
      <c r="J286" s="80"/>
      <c r="K286" s="80"/>
      <c r="L286" s="80"/>
      <c r="M286" s="80"/>
    </row>
    <row r="287" spans="2:13" ht="14.25">
      <c r="B287" s="80"/>
      <c r="C287" s="80"/>
      <c r="D287" s="80"/>
      <c r="E287" s="80"/>
      <c r="F287" s="80"/>
      <c r="G287" s="80"/>
      <c r="H287" s="80"/>
      <c r="I287" s="80"/>
      <c r="J287" s="80"/>
      <c r="K287" s="80"/>
      <c r="L287" s="80"/>
      <c r="M287" s="80"/>
    </row>
    <row r="288" spans="2:13" ht="14.25">
      <c r="B288" s="80"/>
      <c r="C288" s="80"/>
      <c r="D288" s="80"/>
      <c r="E288" s="80"/>
      <c r="F288" s="80"/>
      <c r="G288" s="80"/>
      <c r="H288" s="80"/>
      <c r="I288" s="80"/>
      <c r="J288" s="80"/>
      <c r="K288" s="80"/>
      <c r="L288" s="80"/>
      <c r="M288" s="80"/>
    </row>
    <row r="289" spans="2:13" ht="14.25">
      <c r="B289" s="80"/>
      <c r="C289" s="80"/>
      <c r="D289" s="80"/>
      <c r="E289" s="80"/>
      <c r="F289" s="80"/>
      <c r="G289" s="80"/>
      <c r="H289" s="80"/>
      <c r="I289" s="80"/>
      <c r="J289" s="80"/>
      <c r="K289" s="80"/>
      <c r="L289" s="80"/>
      <c r="M289" s="80"/>
    </row>
  </sheetData>
  <mergeCells count="30">
    <mergeCell ref="E156:K156"/>
    <mergeCell ref="C157:L157"/>
    <mergeCell ref="E142:K142"/>
    <mergeCell ref="E143:K143"/>
    <mergeCell ref="E113:K113"/>
    <mergeCell ref="E126:K126"/>
    <mergeCell ref="E127:K127"/>
    <mergeCell ref="E128:K128"/>
    <mergeCell ref="E141:K141"/>
    <mergeCell ref="E93:K93"/>
    <mergeCell ref="E94:K94"/>
    <mergeCell ref="E95:K95"/>
    <mergeCell ref="E111:K111"/>
    <mergeCell ref="E112:K112"/>
    <mergeCell ref="E58:K58"/>
    <mergeCell ref="E59:K59"/>
    <mergeCell ref="E75:K75"/>
    <mergeCell ref="E76:K76"/>
    <mergeCell ref="E77:K77"/>
    <mergeCell ref="E23:J23"/>
    <mergeCell ref="E39:K39"/>
    <mergeCell ref="E40:K40"/>
    <mergeCell ref="E41:K41"/>
    <mergeCell ref="E57:K57"/>
    <mergeCell ref="E3:J3"/>
    <mergeCell ref="E4:J4"/>
    <mergeCell ref="E5:J5"/>
    <mergeCell ref="E21:J21"/>
    <mergeCell ref="E22:J22"/>
    <mergeCell ref="C17:L17"/>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O33"/>
  <sheetViews>
    <sheetView showGridLines="0" workbookViewId="0" topLeftCell="A1"/>
  </sheetViews>
  <sheetFormatPr defaultColWidth="8.625" defaultRowHeight="14.25"/>
  <cols>
    <col min="1" max="2" width="2.625" style="39" customWidth="1"/>
    <col min="3" max="3" width="28.375" style="39" customWidth="1"/>
    <col min="4" max="4" width="15.25390625" style="39" customWidth="1"/>
    <col min="5" max="10" width="14.25390625" style="39" customWidth="1"/>
    <col min="11" max="11" width="2.625" style="39" customWidth="1"/>
    <col min="12" max="14" width="8.625" style="39" customWidth="1"/>
    <col min="15" max="31" width="8.625" style="139" customWidth="1"/>
    <col min="32" max="16384" width="8.625" style="39" customWidth="1"/>
  </cols>
  <sheetData>
    <row r="1" ht="13.8" thickBot="1">
      <c r="C1" s="197" t="s">
        <v>241</v>
      </c>
    </row>
    <row r="2" spans="2:15" ht="14.25">
      <c r="B2" s="13"/>
      <c r="C2" s="14"/>
      <c r="D2" s="14"/>
      <c r="E2" s="14"/>
      <c r="F2" s="14"/>
      <c r="G2" s="14"/>
      <c r="H2" s="14"/>
      <c r="I2" s="14"/>
      <c r="J2" s="14"/>
      <c r="K2" s="15"/>
      <c r="O2" s="140"/>
    </row>
    <row r="3" spans="2:15" ht="13.8">
      <c r="B3" s="16"/>
      <c r="C3" s="160"/>
      <c r="D3" s="158"/>
      <c r="E3" s="289" t="s">
        <v>431</v>
      </c>
      <c r="F3" s="289"/>
      <c r="G3" s="289"/>
      <c r="H3" s="289"/>
      <c r="I3" s="289"/>
      <c r="J3" s="289"/>
      <c r="K3" s="17"/>
      <c r="O3" s="140"/>
    </row>
    <row r="4" spans="2:11" ht="14.25">
      <c r="B4" s="16"/>
      <c r="C4" s="160"/>
      <c r="D4" s="159"/>
      <c r="E4" s="287" t="s">
        <v>177</v>
      </c>
      <c r="F4" s="287"/>
      <c r="G4" s="287"/>
      <c r="H4" s="287"/>
      <c r="I4" s="287"/>
      <c r="J4" s="287"/>
      <c r="K4" s="17"/>
    </row>
    <row r="5" spans="2:11" ht="14.25">
      <c r="B5" s="16"/>
      <c r="C5" s="160"/>
      <c r="D5" s="151"/>
      <c r="E5" s="151"/>
      <c r="F5" s="151"/>
      <c r="G5" s="151"/>
      <c r="H5" s="151"/>
      <c r="I5" s="151"/>
      <c r="J5" s="151"/>
      <c r="K5" s="17"/>
    </row>
    <row r="6" spans="2:11" ht="27.45" customHeight="1">
      <c r="B6" s="16"/>
      <c r="C6" s="160"/>
      <c r="D6" s="157"/>
      <c r="E6" s="290" t="s">
        <v>432</v>
      </c>
      <c r="F6" s="290"/>
      <c r="G6" s="290"/>
      <c r="H6" s="290"/>
      <c r="I6" s="290"/>
      <c r="J6" s="290"/>
      <c r="K6" s="17"/>
    </row>
    <row r="7" spans="2:11" ht="14.25">
      <c r="B7" s="16"/>
      <c r="C7" s="157"/>
      <c r="D7" s="157"/>
      <c r="E7" s="157"/>
      <c r="F7" s="157"/>
      <c r="G7" s="157"/>
      <c r="H7" s="157"/>
      <c r="I7" s="157"/>
      <c r="J7" s="157"/>
      <c r="K7" s="17"/>
    </row>
    <row r="8" spans="2:11" ht="14.25">
      <c r="B8" s="16"/>
      <c r="C8" s="20"/>
      <c r="D8" s="20"/>
      <c r="E8" s="20"/>
      <c r="F8" s="20"/>
      <c r="G8" s="20"/>
      <c r="H8" s="20"/>
      <c r="I8" s="20"/>
      <c r="J8" s="20"/>
      <c r="K8" s="17"/>
    </row>
    <row r="9" spans="2:11" ht="13.8" thickBot="1">
      <c r="B9" s="16"/>
      <c r="C9" s="22" t="s">
        <v>17</v>
      </c>
      <c r="D9" s="22" t="s">
        <v>0</v>
      </c>
      <c r="E9" s="22">
        <v>2016</v>
      </c>
      <c r="F9" s="22">
        <v>2017</v>
      </c>
      <c r="G9" s="22">
        <v>2018</v>
      </c>
      <c r="H9" s="22">
        <v>2019</v>
      </c>
      <c r="I9" s="22">
        <v>2020</v>
      </c>
      <c r="J9" s="22">
        <v>2021</v>
      </c>
      <c r="K9" s="17"/>
    </row>
    <row r="10" spans="2:11" ht="13.8" thickBot="1">
      <c r="B10" s="16"/>
      <c r="C10" s="202" t="s">
        <v>366</v>
      </c>
      <c r="D10" s="20" t="s">
        <v>66</v>
      </c>
      <c r="E10" s="75">
        <v>654262.4149700314</v>
      </c>
      <c r="F10" s="75">
        <v>777321.5550032116</v>
      </c>
      <c r="G10" s="75">
        <v>903276.1559630907</v>
      </c>
      <c r="H10" s="75">
        <v>1030702.5795410537</v>
      </c>
      <c r="I10" s="75">
        <v>1153789.290483426</v>
      </c>
      <c r="J10" s="75">
        <v>1282673.7433372706</v>
      </c>
      <c r="K10" s="17"/>
    </row>
    <row r="11" spans="2:11" ht="13.8" thickBot="1">
      <c r="B11" s="16"/>
      <c r="C11" s="202" t="s">
        <v>366</v>
      </c>
      <c r="D11" s="20" t="s">
        <v>165</v>
      </c>
      <c r="E11" s="75">
        <v>603109.0522430933</v>
      </c>
      <c r="F11" s="75">
        <v>678325.6656755346</v>
      </c>
      <c r="G11" s="75">
        <v>757910.8721311922</v>
      </c>
      <c r="H11" s="75">
        <v>840569.9628191078</v>
      </c>
      <c r="I11" s="75">
        <v>919276.5309610544</v>
      </c>
      <c r="J11" s="75">
        <v>1003368.5445107339</v>
      </c>
      <c r="K11" s="17"/>
    </row>
    <row r="12" spans="2:11" ht="14.25">
      <c r="B12" s="16"/>
      <c r="C12" s="20"/>
      <c r="D12" s="20"/>
      <c r="E12" s="215"/>
      <c r="F12" s="215"/>
      <c r="G12" s="215"/>
      <c r="H12" s="215"/>
      <c r="I12" s="215"/>
      <c r="J12" s="215"/>
      <c r="K12" s="17"/>
    </row>
    <row r="13" spans="2:11" ht="16.95" customHeight="1">
      <c r="B13" s="16"/>
      <c r="C13" s="174" t="s">
        <v>232</v>
      </c>
      <c r="D13" s="157"/>
      <c r="E13" s="157"/>
      <c r="F13" s="157"/>
      <c r="G13" s="157"/>
      <c r="H13" s="157"/>
      <c r="I13" s="157"/>
      <c r="J13" s="157"/>
      <c r="K13" s="17"/>
    </row>
    <row r="14" spans="2:11" ht="84.6" customHeight="1">
      <c r="B14" s="16"/>
      <c r="C14" s="317" t="s">
        <v>447</v>
      </c>
      <c r="D14" s="317"/>
      <c r="E14" s="317"/>
      <c r="F14" s="317"/>
      <c r="G14" s="317"/>
      <c r="H14" s="317"/>
      <c r="I14" s="317"/>
      <c r="J14" s="317"/>
      <c r="K14" s="17"/>
    </row>
    <row r="15" spans="2:11" ht="13.8" thickBot="1">
      <c r="B15" s="24"/>
      <c r="C15" s="25"/>
      <c r="D15" s="25"/>
      <c r="E15" s="25"/>
      <c r="F15" s="25"/>
      <c r="G15" s="25"/>
      <c r="H15" s="25"/>
      <c r="I15" s="25"/>
      <c r="J15" s="25"/>
      <c r="K15" s="26"/>
    </row>
    <row r="16" ht="13.8" thickBot="1"/>
    <row r="17" spans="2:11" ht="14.25">
      <c r="B17" s="13"/>
      <c r="C17" s="14"/>
      <c r="D17" s="14"/>
      <c r="E17" s="14"/>
      <c r="F17" s="14"/>
      <c r="G17" s="14"/>
      <c r="H17" s="14"/>
      <c r="I17" s="14"/>
      <c r="J17" s="14"/>
      <c r="K17" s="15"/>
    </row>
    <row r="18" spans="2:11" ht="13.8">
      <c r="B18" s="16"/>
      <c r="C18" s="251"/>
      <c r="D18" s="251"/>
      <c r="E18" s="289" t="s">
        <v>430</v>
      </c>
      <c r="F18" s="289"/>
      <c r="G18" s="289"/>
      <c r="H18" s="289"/>
      <c r="I18" s="289"/>
      <c r="J18" s="289"/>
      <c r="K18" s="17"/>
    </row>
    <row r="19" spans="2:11" ht="14.25">
      <c r="B19" s="16"/>
      <c r="C19" s="251"/>
      <c r="D19" s="251"/>
      <c r="E19" s="287" t="s">
        <v>177</v>
      </c>
      <c r="F19" s="287"/>
      <c r="G19" s="287"/>
      <c r="H19" s="287"/>
      <c r="I19" s="287"/>
      <c r="J19" s="287"/>
      <c r="K19" s="17"/>
    </row>
    <row r="20" spans="2:11" ht="14.25">
      <c r="B20" s="16"/>
      <c r="C20" s="251"/>
      <c r="D20" s="251"/>
      <c r="E20" s="248"/>
      <c r="F20" s="248"/>
      <c r="G20" s="248"/>
      <c r="H20" s="248"/>
      <c r="I20" s="248"/>
      <c r="J20" s="248"/>
      <c r="K20" s="17"/>
    </row>
    <row r="21" spans="2:11" ht="24.45" customHeight="1">
      <c r="B21" s="16"/>
      <c r="C21" s="251"/>
      <c r="D21" s="251"/>
      <c r="E21" s="290" t="s">
        <v>433</v>
      </c>
      <c r="F21" s="290"/>
      <c r="G21" s="290"/>
      <c r="H21" s="290"/>
      <c r="I21" s="290"/>
      <c r="J21" s="290"/>
      <c r="K21" s="17"/>
    </row>
    <row r="22" spans="2:11" ht="13.8">
      <c r="B22" s="16"/>
      <c r="C22" s="160"/>
      <c r="D22" s="158"/>
      <c r="E22" s="289"/>
      <c r="F22" s="289"/>
      <c r="G22" s="289"/>
      <c r="H22" s="289"/>
      <c r="I22" s="289"/>
      <c r="J22" s="289"/>
      <c r="K22" s="17"/>
    </row>
    <row r="23" spans="2:11" ht="14.25">
      <c r="B23" s="16"/>
      <c r="C23" s="160"/>
      <c r="D23" s="248"/>
      <c r="E23" s="248"/>
      <c r="F23" s="248"/>
      <c r="G23" s="248"/>
      <c r="H23" s="248"/>
      <c r="I23" s="248"/>
      <c r="J23" s="248"/>
      <c r="K23" s="17"/>
    </row>
    <row r="24" spans="2:11" ht="13.5" customHeight="1" thickBot="1">
      <c r="B24" s="16"/>
      <c r="C24" s="22"/>
      <c r="D24" s="22" t="s">
        <v>37</v>
      </c>
      <c r="E24" s="22">
        <v>2016</v>
      </c>
      <c r="F24" s="22">
        <v>2017</v>
      </c>
      <c r="G24" s="22">
        <v>2018</v>
      </c>
      <c r="H24" s="22">
        <v>2019</v>
      </c>
      <c r="I24" s="22">
        <v>2020</v>
      </c>
      <c r="J24" s="22">
        <v>2021</v>
      </c>
      <c r="K24" s="17"/>
    </row>
    <row r="25" spans="2:11" ht="13.8" thickBot="1">
      <c r="B25" s="16"/>
      <c r="C25" s="248"/>
      <c r="D25" s="248" t="s">
        <v>51</v>
      </c>
      <c r="E25" s="75">
        <v>21528.4216263578</v>
      </c>
      <c r="F25" s="75">
        <v>37922.7213251885</v>
      </c>
      <c r="G25" s="75">
        <v>58036.3487479452</v>
      </c>
      <c r="H25" s="75">
        <v>70535.3259546449</v>
      </c>
      <c r="I25" s="75">
        <v>112951.408257018</v>
      </c>
      <c r="J25" s="75">
        <v>201713.496387095</v>
      </c>
      <c r="K25" s="17"/>
    </row>
    <row r="26" spans="2:11" ht="13.8" thickBot="1">
      <c r="B26" s="16"/>
      <c r="C26" s="248"/>
      <c r="D26" s="248" t="s">
        <v>50</v>
      </c>
      <c r="E26" s="75">
        <v>11367.1538926736</v>
      </c>
      <c r="F26" s="75">
        <v>14238.8350010519</v>
      </c>
      <c r="G26" s="75">
        <v>17335.1378246736</v>
      </c>
      <c r="H26" s="75">
        <v>20782.9697251104</v>
      </c>
      <c r="I26" s="75">
        <v>27453.0420321208</v>
      </c>
      <c r="J26" s="75">
        <v>49592.3973537414</v>
      </c>
      <c r="K26" s="17"/>
    </row>
    <row r="27" spans="2:11" ht="13.8" thickBot="1">
      <c r="B27" s="16"/>
      <c r="C27" s="202"/>
      <c r="D27" s="248" t="s">
        <v>170</v>
      </c>
      <c r="E27" s="75">
        <v>7538.38092671283</v>
      </c>
      <c r="F27" s="75">
        <v>9447.50567994627</v>
      </c>
      <c r="G27" s="75">
        <v>11048.7352725642</v>
      </c>
      <c r="H27" s="75">
        <v>12329.6650938385</v>
      </c>
      <c r="I27" s="75">
        <v>13277.8603457938</v>
      </c>
      <c r="J27" s="75">
        <v>20402.8141869136</v>
      </c>
      <c r="K27" s="17"/>
    </row>
    <row r="28" spans="2:11" ht="13.8" thickBot="1">
      <c r="B28" s="16"/>
      <c r="C28" s="202"/>
      <c r="D28" s="248" t="s">
        <v>171</v>
      </c>
      <c r="E28" s="75">
        <v>46616.0084538617</v>
      </c>
      <c r="F28" s="75">
        <v>76562.182720725</v>
      </c>
      <c r="G28" s="75">
        <v>107776.392835296</v>
      </c>
      <c r="H28" s="75">
        <v>119373.306436221</v>
      </c>
      <c r="I28" s="75">
        <v>140712.586553032</v>
      </c>
      <c r="J28" s="75">
        <v>221587.313032158</v>
      </c>
      <c r="K28" s="17"/>
    </row>
    <row r="29" spans="2:11" ht="14.25">
      <c r="B29" s="16"/>
      <c r="C29" s="22"/>
      <c r="D29" s="22"/>
      <c r="E29" s="22"/>
      <c r="F29" s="22"/>
      <c r="G29" s="22"/>
      <c r="H29" s="22"/>
      <c r="I29" s="22"/>
      <c r="J29" s="22"/>
      <c r="K29" s="17"/>
    </row>
    <row r="30" spans="2:11" ht="16.95" customHeight="1">
      <c r="B30" s="16"/>
      <c r="C30" s="174" t="s">
        <v>232</v>
      </c>
      <c r="D30" s="157"/>
      <c r="E30" s="157"/>
      <c r="F30" s="157"/>
      <c r="G30" s="157"/>
      <c r="H30" s="157"/>
      <c r="I30" s="157"/>
      <c r="J30" s="157"/>
      <c r="K30" s="17"/>
    </row>
    <row r="31" spans="2:11" ht="40.5" customHeight="1">
      <c r="B31" s="16"/>
      <c r="C31" s="285" t="s">
        <v>449</v>
      </c>
      <c r="D31" s="317"/>
      <c r="E31" s="317"/>
      <c r="F31" s="317"/>
      <c r="G31" s="317"/>
      <c r="H31" s="317"/>
      <c r="I31" s="317"/>
      <c r="J31" s="317"/>
      <c r="K31" s="17"/>
    </row>
    <row r="32" spans="2:11" ht="14.25">
      <c r="B32" s="16"/>
      <c r="C32" s="317"/>
      <c r="D32" s="317"/>
      <c r="E32" s="317"/>
      <c r="F32" s="317"/>
      <c r="G32" s="317"/>
      <c r="H32" s="317"/>
      <c r="I32" s="317"/>
      <c r="J32" s="317"/>
      <c r="K32" s="17"/>
    </row>
    <row r="33" spans="2:11" ht="13.8" thickBot="1">
      <c r="B33" s="24"/>
      <c r="C33" s="25"/>
      <c r="D33" s="25"/>
      <c r="E33" s="25"/>
      <c r="F33" s="25"/>
      <c r="G33" s="25"/>
      <c r="H33" s="25"/>
      <c r="I33" s="25"/>
      <c r="J33" s="25"/>
      <c r="K33" s="26"/>
    </row>
  </sheetData>
  <mergeCells count="10">
    <mergeCell ref="C32:J32"/>
    <mergeCell ref="E18:J18"/>
    <mergeCell ref="E19:J19"/>
    <mergeCell ref="C31:J31"/>
    <mergeCell ref="E3:J3"/>
    <mergeCell ref="E4:J4"/>
    <mergeCell ref="E6:J6"/>
    <mergeCell ref="C14:J14"/>
    <mergeCell ref="E22:J22"/>
    <mergeCell ref="E21:J21"/>
  </mergeCells>
  <hyperlinks>
    <hyperlink ref="C1" location="TOC!A1" display="Back to Table of Contents"/>
  </hyperlink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B244"/>
  <sheetViews>
    <sheetView showGridLines="0" workbookViewId="0" topLeftCell="A1"/>
  </sheetViews>
  <sheetFormatPr defaultColWidth="9.25390625" defaultRowHeight="14.25"/>
  <cols>
    <col min="1" max="1" width="9.25390625" style="134" customWidth="1"/>
    <col min="2" max="2" width="9.25390625" style="120" customWidth="1"/>
    <col min="3" max="4" width="18.625" style="120" customWidth="1"/>
    <col min="5" max="10" width="11.625" style="120" customWidth="1"/>
    <col min="11" max="11" width="9.25390625" style="120" customWidth="1"/>
    <col min="12" max="12" width="9.25390625" style="80" customWidth="1"/>
    <col min="13" max="15" width="9.25390625" style="80" bestFit="1" customWidth="1"/>
    <col min="16" max="16" width="64.50390625" style="1" customWidth="1"/>
    <col min="17" max="19" width="6.125" style="1" bestFit="1" customWidth="1"/>
    <col min="20" max="16384" width="9.25390625" style="120" customWidth="1"/>
  </cols>
  <sheetData>
    <row r="1" spans="2:11" ht="13.8" thickBot="1">
      <c r="B1" s="80"/>
      <c r="C1" s="197" t="s">
        <v>241</v>
      </c>
      <c r="D1" s="80"/>
      <c r="E1" s="80"/>
      <c r="F1" s="80"/>
      <c r="G1" s="80"/>
      <c r="H1" s="80"/>
      <c r="I1" s="80"/>
      <c r="J1" s="80"/>
      <c r="K1" s="80"/>
    </row>
    <row r="2" spans="1:11" ht="14.25">
      <c r="A2" s="134" t="s">
        <v>153</v>
      </c>
      <c r="B2" s="2"/>
      <c r="C2" s="63"/>
      <c r="D2" s="63"/>
      <c r="E2" s="63"/>
      <c r="F2" s="63"/>
      <c r="G2" s="63"/>
      <c r="H2" s="63"/>
      <c r="I2" s="63"/>
      <c r="J2" s="4"/>
      <c r="K2" s="80"/>
    </row>
    <row r="3" spans="2:11" ht="13.8">
      <c r="B3" s="5"/>
      <c r="C3" s="224"/>
      <c r="D3" s="299" t="s">
        <v>275</v>
      </c>
      <c r="E3" s="299"/>
      <c r="F3" s="299"/>
      <c r="G3" s="299"/>
      <c r="H3" s="299"/>
      <c r="I3" s="299"/>
      <c r="J3" s="6"/>
      <c r="K3" s="80"/>
    </row>
    <row r="4" spans="2:11" ht="14.25">
      <c r="B4" s="5"/>
      <c r="C4" s="224"/>
      <c r="D4" s="300" t="s">
        <v>175</v>
      </c>
      <c r="E4" s="300"/>
      <c r="F4" s="300"/>
      <c r="G4" s="300"/>
      <c r="H4" s="300"/>
      <c r="I4" s="300"/>
      <c r="J4" s="6"/>
      <c r="K4" s="80"/>
    </row>
    <row r="5" spans="2:11" ht="14.25">
      <c r="B5" s="5"/>
      <c r="C5" s="224"/>
      <c r="D5" s="238"/>
      <c r="E5" s="238"/>
      <c r="F5" s="238"/>
      <c r="G5" s="238"/>
      <c r="H5" s="238"/>
      <c r="I5" s="238"/>
      <c r="J5" s="6"/>
      <c r="K5" s="80"/>
    </row>
    <row r="6" spans="2:11" ht="29.25" customHeight="1">
      <c r="B6" s="5"/>
      <c r="C6" s="224"/>
      <c r="D6" s="301" t="s">
        <v>186</v>
      </c>
      <c r="E6" s="301"/>
      <c r="F6" s="301"/>
      <c r="G6" s="301"/>
      <c r="H6" s="301"/>
      <c r="I6" s="301"/>
      <c r="J6" s="6"/>
      <c r="K6" s="80"/>
    </row>
    <row r="7" spans="2:11" ht="14.25">
      <c r="B7" s="5"/>
      <c r="C7" s="170"/>
      <c r="D7" s="170"/>
      <c r="E7" s="170"/>
      <c r="F7" s="170"/>
      <c r="G7" s="170"/>
      <c r="H7" s="170"/>
      <c r="I7" s="170"/>
      <c r="J7" s="6"/>
      <c r="K7" s="80"/>
    </row>
    <row r="8" spans="2:11" ht="14.25">
      <c r="B8" s="5"/>
      <c r="C8" s="238"/>
      <c r="D8" s="238"/>
      <c r="E8" s="238"/>
      <c r="F8" s="238"/>
      <c r="G8" s="238"/>
      <c r="H8" s="238"/>
      <c r="I8" s="238"/>
      <c r="J8" s="6"/>
      <c r="K8" s="80"/>
    </row>
    <row r="9" spans="2:11" ht="13.8" thickBot="1">
      <c r="B9" s="5"/>
      <c r="C9" s="142" t="s">
        <v>0</v>
      </c>
      <c r="D9" s="142">
        <v>2016</v>
      </c>
      <c r="E9" s="142">
        <v>2017</v>
      </c>
      <c r="F9" s="142">
        <v>2018</v>
      </c>
      <c r="G9" s="142">
        <v>2019</v>
      </c>
      <c r="H9" s="142">
        <v>2020</v>
      </c>
      <c r="I9" s="142">
        <v>2021</v>
      </c>
      <c r="J9" s="6"/>
      <c r="K9" s="80"/>
    </row>
    <row r="10" spans="2:11" ht="13.8" thickBot="1">
      <c r="B10" s="5"/>
      <c r="C10" s="238" t="s">
        <v>66</v>
      </c>
      <c r="D10" s="114">
        <v>681.088120972242</v>
      </c>
      <c r="E10" s="114">
        <v>712.8647355791267</v>
      </c>
      <c r="F10" s="114">
        <v>745.5200219289554</v>
      </c>
      <c r="G10" s="114">
        <v>783.4709902325995</v>
      </c>
      <c r="H10" s="114">
        <v>833.2957966239412</v>
      </c>
      <c r="I10" s="114">
        <v>880.8061787645318</v>
      </c>
      <c r="J10" s="6"/>
      <c r="K10" s="80"/>
    </row>
    <row r="11" spans="2:11" ht="13.8" thickBot="1">
      <c r="B11" s="5"/>
      <c r="C11" s="238" t="s">
        <v>165</v>
      </c>
      <c r="D11" s="114">
        <v>680.5223228130242</v>
      </c>
      <c r="E11" s="114">
        <v>710.7073936496853</v>
      </c>
      <c r="F11" s="114">
        <v>735.1066859404962</v>
      </c>
      <c r="G11" s="114">
        <v>759.9580842394009</v>
      </c>
      <c r="H11" s="114">
        <v>775.0965418622005</v>
      </c>
      <c r="I11" s="114">
        <v>790.3496527409196</v>
      </c>
      <c r="J11" s="6"/>
      <c r="K11" s="80"/>
    </row>
    <row r="12" spans="2:10" ht="13.8" thickBot="1">
      <c r="B12" s="9"/>
      <c r="C12" s="10"/>
      <c r="D12" s="10"/>
      <c r="E12" s="10"/>
      <c r="F12" s="10"/>
      <c r="G12" s="10"/>
      <c r="H12" s="10"/>
      <c r="I12" s="10"/>
      <c r="J12" s="11"/>
    </row>
    <row r="13" spans="2:11" ht="13.8" thickBot="1">
      <c r="B13" s="80"/>
      <c r="C13" s="36"/>
      <c r="D13" s="80"/>
      <c r="E13" s="80"/>
      <c r="F13" s="80"/>
      <c r="G13" s="80"/>
      <c r="H13" s="80"/>
      <c r="I13" s="80"/>
      <c r="J13" s="80"/>
      <c r="K13" s="80"/>
    </row>
    <row r="14" spans="1:11" ht="14.25">
      <c r="A14" s="134" t="s">
        <v>154</v>
      </c>
      <c r="B14" s="2"/>
      <c r="C14" s="63"/>
      <c r="D14" s="63"/>
      <c r="E14" s="63"/>
      <c r="F14" s="63"/>
      <c r="G14" s="63"/>
      <c r="H14" s="63"/>
      <c r="I14" s="63"/>
      <c r="J14" s="63"/>
      <c r="K14" s="4"/>
    </row>
    <row r="15" spans="2:11" ht="30" customHeight="1">
      <c r="B15" s="5"/>
      <c r="C15" s="131"/>
      <c r="D15" s="161"/>
      <c r="E15" s="304" t="s">
        <v>311</v>
      </c>
      <c r="F15" s="304"/>
      <c r="G15" s="304"/>
      <c r="H15" s="304"/>
      <c r="I15" s="304"/>
      <c r="J15" s="304"/>
      <c r="K15" s="6"/>
    </row>
    <row r="16" spans="2:11" ht="14.25">
      <c r="B16" s="5"/>
      <c r="C16" s="131"/>
      <c r="D16" s="162"/>
      <c r="E16" s="292" t="s">
        <v>175</v>
      </c>
      <c r="F16" s="292"/>
      <c r="G16" s="292"/>
      <c r="H16" s="292"/>
      <c r="I16" s="292"/>
      <c r="J16" s="292"/>
      <c r="K16" s="6"/>
    </row>
    <row r="17" spans="2:11" ht="14.25">
      <c r="B17" s="5"/>
      <c r="C17" s="131"/>
      <c r="D17" s="167"/>
      <c r="E17" s="167"/>
      <c r="F17" s="167"/>
      <c r="G17" s="167"/>
      <c r="H17" s="167"/>
      <c r="I17" s="167"/>
      <c r="J17" s="7"/>
      <c r="K17" s="6"/>
    </row>
    <row r="18" spans="2:11" ht="27" customHeight="1">
      <c r="B18" s="5"/>
      <c r="C18" s="131"/>
      <c r="D18" s="111"/>
      <c r="E18" s="293" t="s">
        <v>187</v>
      </c>
      <c r="F18" s="293"/>
      <c r="G18" s="293"/>
      <c r="H18" s="293"/>
      <c r="I18" s="293"/>
      <c r="J18" s="293"/>
      <c r="K18" s="6"/>
    </row>
    <row r="19" spans="2:11" ht="14.25">
      <c r="B19" s="5"/>
      <c r="C19" s="111"/>
      <c r="D19" s="111"/>
      <c r="E19" s="111"/>
      <c r="F19" s="111"/>
      <c r="G19" s="111"/>
      <c r="H19" s="111"/>
      <c r="I19" s="111"/>
      <c r="J19" s="83"/>
      <c r="K19" s="6"/>
    </row>
    <row r="20" spans="2:11" ht="14.25">
      <c r="B20" s="5"/>
      <c r="C20" s="7"/>
      <c r="D20" s="7"/>
      <c r="E20" s="7"/>
      <c r="F20" s="7"/>
      <c r="G20" s="7"/>
      <c r="H20" s="7"/>
      <c r="I20" s="7"/>
      <c r="J20" s="7"/>
      <c r="K20" s="6"/>
    </row>
    <row r="21" spans="2:11" ht="13.8" thickBot="1">
      <c r="B21" s="5"/>
      <c r="C21" s="8" t="s">
        <v>11</v>
      </c>
      <c r="D21" s="8" t="s">
        <v>57</v>
      </c>
      <c r="E21" s="8">
        <v>2016</v>
      </c>
      <c r="F21" s="8">
        <v>2017</v>
      </c>
      <c r="G21" s="8">
        <v>2018</v>
      </c>
      <c r="H21" s="8">
        <v>2019</v>
      </c>
      <c r="I21" s="8">
        <v>2020</v>
      </c>
      <c r="J21" s="8">
        <v>2021</v>
      </c>
      <c r="K21" s="6"/>
    </row>
    <row r="22" spans="2:11" ht="13.8" thickBot="1">
      <c r="B22" s="5"/>
      <c r="C22" s="7" t="s">
        <v>12</v>
      </c>
      <c r="D22" s="7" t="s">
        <v>16</v>
      </c>
      <c r="E22" s="114">
        <v>83.87100670674339</v>
      </c>
      <c r="F22" s="114">
        <v>85.36546378921716</v>
      </c>
      <c r="G22" s="114">
        <v>86.92133222635974</v>
      </c>
      <c r="H22" s="114">
        <v>88.99849992376996</v>
      </c>
      <c r="I22" s="114">
        <v>92.25020591877997</v>
      </c>
      <c r="J22" s="114">
        <v>95.05217048755229</v>
      </c>
      <c r="K22" s="6"/>
    </row>
    <row r="23" spans="2:11" ht="13.8" thickBot="1">
      <c r="B23" s="5"/>
      <c r="C23" s="7" t="s">
        <v>12</v>
      </c>
      <c r="D23" s="7" t="s">
        <v>15</v>
      </c>
      <c r="E23" s="114">
        <v>507.5637229335314</v>
      </c>
      <c r="F23" s="114">
        <v>532.6375081548371</v>
      </c>
      <c r="G23" s="114">
        <v>558.1422559839094</v>
      </c>
      <c r="H23" s="114">
        <v>587.7329887208225</v>
      </c>
      <c r="I23" s="114">
        <v>627.0303815896156</v>
      </c>
      <c r="J23" s="114">
        <v>664.01157627017</v>
      </c>
      <c r="K23" s="6"/>
    </row>
    <row r="24" spans="2:11" ht="13.8" thickBot="1">
      <c r="B24" s="5"/>
      <c r="C24" s="7" t="s">
        <v>13</v>
      </c>
      <c r="D24" s="7" t="s">
        <v>16</v>
      </c>
      <c r="E24" s="114">
        <v>1.4321446065543737</v>
      </c>
      <c r="F24" s="114">
        <v>1.7153771013629335</v>
      </c>
      <c r="G24" s="114">
        <v>2.001398310630326</v>
      </c>
      <c r="H24" s="114">
        <v>2.3195043255001</v>
      </c>
      <c r="I24" s="114">
        <v>2.5918946574776194</v>
      </c>
      <c r="J24" s="114">
        <v>2.931977056661858</v>
      </c>
      <c r="K24" s="6"/>
    </row>
    <row r="25" spans="2:11" ht="13.8" thickBot="1">
      <c r="B25" s="5"/>
      <c r="C25" s="7" t="s">
        <v>13</v>
      </c>
      <c r="D25" s="7" t="s">
        <v>15</v>
      </c>
      <c r="E25" s="114">
        <v>9.592887740864608</v>
      </c>
      <c r="F25" s="114">
        <v>11.126634598602408</v>
      </c>
      <c r="G25" s="114">
        <v>12.683605718299772</v>
      </c>
      <c r="H25" s="114">
        <v>14.42478880552537</v>
      </c>
      <c r="I25" s="114">
        <v>15.925812759396832</v>
      </c>
      <c r="J25" s="114">
        <v>17.809796035678307</v>
      </c>
      <c r="K25" s="6"/>
    </row>
    <row r="26" spans="2:11" ht="13.8" thickBot="1">
      <c r="B26" s="5"/>
      <c r="C26" s="7" t="s">
        <v>14</v>
      </c>
      <c r="D26" s="7" t="s">
        <v>16</v>
      </c>
      <c r="E26" s="114">
        <v>10.853218751980068</v>
      </c>
      <c r="F26" s="114">
        <v>10.883540219214906</v>
      </c>
      <c r="G26" s="114">
        <v>10.936481720037762</v>
      </c>
      <c r="H26" s="114">
        <v>11.052668777157074</v>
      </c>
      <c r="I26" s="114">
        <v>11.321550830491171</v>
      </c>
      <c r="J26" s="114">
        <v>11.562674580080992</v>
      </c>
      <c r="K26" s="6"/>
    </row>
    <row r="27" spans="2:11" ht="13.8" thickBot="1">
      <c r="B27" s="5"/>
      <c r="C27" s="7" t="s">
        <v>14</v>
      </c>
      <c r="D27" s="7" t="s">
        <v>15</v>
      </c>
      <c r="E27" s="114">
        <v>67.77514023256822</v>
      </c>
      <c r="F27" s="114">
        <v>71.13621171589203</v>
      </c>
      <c r="G27" s="114">
        <v>74.83494796971799</v>
      </c>
      <c r="H27" s="114">
        <v>78.94253967982435</v>
      </c>
      <c r="I27" s="114">
        <v>84.1759508681803</v>
      </c>
      <c r="J27" s="114">
        <v>89.4379843343874</v>
      </c>
      <c r="K27" s="6"/>
    </row>
    <row r="28" spans="2:11" ht="13.8" thickBot="1">
      <c r="B28" s="9"/>
      <c r="C28" s="10"/>
      <c r="D28" s="10"/>
      <c r="E28" s="10"/>
      <c r="F28" s="10"/>
      <c r="G28" s="10"/>
      <c r="H28" s="10"/>
      <c r="I28" s="10"/>
      <c r="J28" s="10"/>
      <c r="K28" s="11"/>
    </row>
    <row r="29" spans="2:11" ht="13.8" thickBot="1">
      <c r="B29" s="80"/>
      <c r="C29" s="80"/>
      <c r="D29" s="80"/>
      <c r="E29" s="80"/>
      <c r="F29" s="80"/>
      <c r="G29" s="80"/>
      <c r="H29" s="80"/>
      <c r="I29" s="80"/>
      <c r="J29" s="80"/>
      <c r="K29" s="80"/>
    </row>
    <row r="30" spans="1:11" ht="14.25">
      <c r="A30" s="134" t="s">
        <v>155</v>
      </c>
      <c r="B30" s="2"/>
      <c r="C30" s="63"/>
      <c r="D30" s="63"/>
      <c r="E30" s="63"/>
      <c r="F30" s="63"/>
      <c r="G30" s="63"/>
      <c r="H30" s="63"/>
      <c r="I30" s="63"/>
      <c r="J30" s="63"/>
      <c r="K30" s="4"/>
    </row>
    <row r="31" spans="2:11" ht="29.25" customHeight="1">
      <c r="B31" s="5"/>
      <c r="C31" s="131"/>
      <c r="D31" s="161"/>
      <c r="E31" s="304" t="s">
        <v>276</v>
      </c>
      <c r="F31" s="304"/>
      <c r="G31" s="304"/>
      <c r="H31" s="304"/>
      <c r="I31" s="304"/>
      <c r="J31" s="304"/>
      <c r="K31" s="6"/>
    </row>
    <row r="32" spans="2:11" ht="14.25">
      <c r="B32" s="5"/>
      <c r="C32" s="131"/>
      <c r="D32" s="162"/>
      <c r="E32" s="292" t="s">
        <v>55</v>
      </c>
      <c r="F32" s="292"/>
      <c r="G32" s="292"/>
      <c r="H32" s="292"/>
      <c r="I32" s="292"/>
      <c r="J32" s="292"/>
      <c r="K32" s="6"/>
    </row>
    <row r="33" spans="2:11" ht="14.25">
      <c r="B33" s="5"/>
      <c r="C33" s="131"/>
      <c r="D33" s="167"/>
      <c r="E33" s="167"/>
      <c r="F33" s="167"/>
      <c r="G33" s="167"/>
      <c r="H33" s="167"/>
      <c r="I33" s="167"/>
      <c r="J33" s="7"/>
      <c r="K33" s="6"/>
    </row>
    <row r="34" spans="2:11" ht="27" customHeight="1">
      <c r="B34" s="5"/>
      <c r="C34" s="131"/>
      <c r="D34" s="111"/>
      <c r="E34" s="293" t="s">
        <v>193</v>
      </c>
      <c r="F34" s="293"/>
      <c r="G34" s="293"/>
      <c r="H34" s="293"/>
      <c r="I34" s="293"/>
      <c r="J34" s="293"/>
      <c r="K34" s="6"/>
    </row>
    <row r="35" spans="2:11" ht="14.25">
      <c r="B35" s="5"/>
      <c r="C35" s="111"/>
      <c r="D35" s="111"/>
      <c r="E35" s="111"/>
      <c r="F35" s="111"/>
      <c r="G35" s="111"/>
      <c r="H35" s="111"/>
      <c r="I35" s="111"/>
      <c r="J35" s="83"/>
      <c r="K35" s="6"/>
    </row>
    <row r="36" spans="2:11" ht="14.25">
      <c r="B36" s="5"/>
      <c r="C36" s="65"/>
      <c r="D36" s="7"/>
      <c r="E36" s="7"/>
      <c r="F36" s="7"/>
      <c r="G36" s="7"/>
      <c r="H36" s="7"/>
      <c r="I36" s="7"/>
      <c r="J36" s="7"/>
      <c r="K36" s="6"/>
    </row>
    <row r="37" spans="2:11" ht="13.8" thickBot="1">
      <c r="B37" s="5"/>
      <c r="C37" s="8" t="s">
        <v>11</v>
      </c>
      <c r="D37" s="8" t="s">
        <v>0</v>
      </c>
      <c r="E37" s="8">
        <v>2016</v>
      </c>
      <c r="F37" s="8">
        <v>2017</v>
      </c>
      <c r="G37" s="8">
        <v>2018</v>
      </c>
      <c r="H37" s="8">
        <v>2019</v>
      </c>
      <c r="I37" s="8">
        <v>2020</v>
      </c>
      <c r="J37" s="8">
        <v>2021</v>
      </c>
      <c r="K37" s="6"/>
    </row>
    <row r="38" spans="2:11" ht="12.45" customHeight="1" thickBot="1">
      <c r="B38" s="5"/>
      <c r="C38" s="7" t="s">
        <v>12</v>
      </c>
      <c r="D38" s="7" t="s">
        <v>66</v>
      </c>
      <c r="E38" s="135">
        <v>0.16235161781453042</v>
      </c>
      <c r="F38" s="135">
        <v>0.1688286079240773</v>
      </c>
      <c r="G38" s="135">
        <v>0.1751991128910663</v>
      </c>
      <c r="H38" s="135">
        <v>0.18269997732939652</v>
      </c>
      <c r="I38" s="135">
        <v>0.19301842174547992</v>
      </c>
      <c r="J38" s="135">
        <v>0.20277095142117454</v>
      </c>
      <c r="K38" s="6"/>
    </row>
    <row r="39" spans="2:11" ht="13.8" thickBot="1">
      <c r="B39" s="5"/>
      <c r="C39" s="7" t="s">
        <v>12</v>
      </c>
      <c r="D39" s="7" t="s">
        <v>165</v>
      </c>
      <c r="E39" s="135">
        <v>0.16253908233231137</v>
      </c>
      <c r="F39" s="135">
        <v>0.16879039396748774</v>
      </c>
      <c r="G39" s="135">
        <v>0.1728757362097856</v>
      </c>
      <c r="H39" s="135">
        <v>0.17676483699967763</v>
      </c>
      <c r="I39" s="135">
        <v>0.17732678343872088</v>
      </c>
      <c r="J39" s="135">
        <v>0.17784631348631946</v>
      </c>
      <c r="K39" s="6"/>
    </row>
    <row r="40" spans="2:11" ht="13.8" thickBot="1">
      <c r="B40" s="5"/>
      <c r="C40" s="7" t="s">
        <v>13</v>
      </c>
      <c r="D40" s="7" t="s">
        <v>66</v>
      </c>
      <c r="E40" s="220">
        <v>0.0273646343159689</v>
      </c>
      <c r="F40" s="220">
        <v>0.032269574257937084</v>
      </c>
      <c r="G40" s="220">
        <v>0.03707382112258987</v>
      </c>
      <c r="H40" s="220">
        <v>0.04222265259253609</v>
      </c>
      <c r="I40" s="220">
        <v>0.04655778221399763</v>
      </c>
      <c r="J40" s="220">
        <v>0.051820579562846344</v>
      </c>
      <c r="K40" s="6"/>
    </row>
    <row r="41" spans="2:11" ht="13.8" thickBot="1">
      <c r="B41" s="5"/>
      <c r="C41" s="7" t="s">
        <v>13</v>
      </c>
      <c r="D41" s="7" t="s">
        <v>165</v>
      </c>
      <c r="E41" s="220">
        <v>0.027524387634900054</v>
      </c>
      <c r="F41" s="220">
        <v>0.032519063903682824</v>
      </c>
      <c r="G41" s="220">
        <v>0.03736103278050682</v>
      </c>
      <c r="H41" s="220">
        <v>0.042412767089182075</v>
      </c>
      <c r="I41" s="220">
        <v>0.046275427279578486</v>
      </c>
      <c r="J41" s="220">
        <v>0.05112041833263177</v>
      </c>
      <c r="K41" s="6"/>
    </row>
    <row r="42" spans="2:11" ht="13.8" thickBot="1">
      <c r="B42" s="5"/>
      <c r="C42" s="7" t="s">
        <v>14</v>
      </c>
      <c r="D42" s="7" t="s">
        <v>66</v>
      </c>
      <c r="E42" s="135">
        <v>0.2005546945069958</v>
      </c>
      <c r="F42" s="135">
        <v>0.21361820389380615</v>
      </c>
      <c r="G42" s="135">
        <v>0.2277868124363574</v>
      </c>
      <c r="H42" s="135">
        <v>0.24342797901537555</v>
      </c>
      <c r="I42" s="135">
        <v>0.26291010883604954</v>
      </c>
      <c r="J42" s="135">
        <v>0.2828928315888513</v>
      </c>
      <c r="K42" s="6"/>
    </row>
    <row r="43" spans="2:11" ht="13.8" thickBot="1">
      <c r="B43" s="5"/>
      <c r="C43" s="7" t="s">
        <v>14</v>
      </c>
      <c r="D43" s="7" t="s">
        <v>165</v>
      </c>
      <c r="E43" s="135">
        <v>0.19405599184020536</v>
      </c>
      <c r="F43" s="135">
        <v>0.1997188726505724</v>
      </c>
      <c r="G43" s="135">
        <v>0.20611789006460243</v>
      </c>
      <c r="H43" s="135">
        <v>0.21220188864166747</v>
      </c>
      <c r="I43" s="135">
        <v>0.21695471962685992</v>
      </c>
      <c r="J43" s="135">
        <v>0.22265527876860042</v>
      </c>
      <c r="K43" s="6"/>
    </row>
    <row r="44" spans="2:11" ht="13.8" thickBot="1">
      <c r="B44" s="9"/>
      <c r="C44" s="10"/>
      <c r="D44" s="10"/>
      <c r="E44" s="10"/>
      <c r="F44" s="10"/>
      <c r="G44" s="10"/>
      <c r="H44" s="10"/>
      <c r="I44" s="10"/>
      <c r="J44" s="10"/>
      <c r="K44" s="11"/>
    </row>
    <row r="45" spans="2:11" ht="13.8" thickBot="1">
      <c r="B45" s="80"/>
      <c r="C45" s="80"/>
      <c r="D45" s="80"/>
      <c r="E45" s="80"/>
      <c r="F45" s="80"/>
      <c r="G45" s="80"/>
      <c r="H45" s="80"/>
      <c r="I45" s="80"/>
      <c r="J45" s="80"/>
      <c r="K45" s="80"/>
    </row>
    <row r="46" spans="1:11" ht="14.25">
      <c r="A46" s="134" t="s">
        <v>156</v>
      </c>
      <c r="B46" s="2"/>
      <c r="C46" s="63"/>
      <c r="D46" s="63"/>
      <c r="E46" s="63"/>
      <c r="F46" s="63"/>
      <c r="G46" s="63"/>
      <c r="H46" s="63"/>
      <c r="I46" s="63"/>
      <c r="J46" s="63"/>
      <c r="K46" s="4"/>
    </row>
    <row r="47" spans="2:11" ht="29.25" customHeight="1">
      <c r="B47" s="5"/>
      <c r="C47" s="131"/>
      <c r="D47" s="165"/>
      <c r="E47" s="304" t="s">
        <v>398</v>
      </c>
      <c r="F47" s="304"/>
      <c r="G47" s="304"/>
      <c r="H47" s="304"/>
      <c r="I47" s="304"/>
      <c r="J47" s="304"/>
      <c r="K47" s="6"/>
    </row>
    <row r="48" spans="2:11" ht="14.25">
      <c r="B48" s="5"/>
      <c r="C48" s="131"/>
      <c r="D48" s="162"/>
      <c r="E48" s="292" t="s">
        <v>177</v>
      </c>
      <c r="F48" s="292"/>
      <c r="G48" s="292"/>
      <c r="H48" s="292"/>
      <c r="I48" s="292"/>
      <c r="J48" s="292"/>
      <c r="K48" s="6"/>
    </row>
    <row r="49" spans="2:11" ht="14.25">
      <c r="B49" s="5"/>
      <c r="C49" s="131"/>
      <c r="D49" s="167"/>
      <c r="E49" s="167"/>
      <c r="F49" s="167"/>
      <c r="G49" s="167"/>
      <c r="H49" s="167"/>
      <c r="I49" s="167"/>
      <c r="J49" s="7"/>
      <c r="K49" s="6"/>
    </row>
    <row r="50" spans="2:11" ht="26.25" customHeight="1">
      <c r="B50" s="5"/>
      <c r="C50" s="131"/>
      <c r="D50" s="111"/>
      <c r="E50" s="293" t="s">
        <v>188</v>
      </c>
      <c r="F50" s="293"/>
      <c r="G50" s="293"/>
      <c r="H50" s="293"/>
      <c r="I50" s="293"/>
      <c r="J50" s="293"/>
      <c r="K50" s="6"/>
    </row>
    <row r="51" spans="2:11" ht="14.25">
      <c r="B51" s="5"/>
      <c r="C51" s="111"/>
      <c r="D51" s="111"/>
      <c r="E51" s="111"/>
      <c r="F51" s="111"/>
      <c r="G51" s="111"/>
      <c r="H51" s="111"/>
      <c r="I51" s="111"/>
      <c r="J51" s="83"/>
      <c r="K51" s="6"/>
    </row>
    <row r="52" spans="2:11" ht="14.25">
      <c r="B52" s="5"/>
      <c r="C52" s="65"/>
      <c r="D52" s="7"/>
      <c r="E52" s="7"/>
      <c r="F52" s="7"/>
      <c r="G52" s="7"/>
      <c r="H52" s="7"/>
      <c r="I52" s="7"/>
      <c r="J52" s="7"/>
      <c r="K52" s="6"/>
    </row>
    <row r="53" spans="2:11" ht="13.8" thickBot="1">
      <c r="B53" s="5"/>
      <c r="C53" s="8" t="s">
        <v>11</v>
      </c>
      <c r="D53" s="8" t="s">
        <v>0</v>
      </c>
      <c r="E53" s="8">
        <v>2016</v>
      </c>
      <c r="F53" s="8">
        <v>2017</v>
      </c>
      <c r="G53" s="8">
        <v>2018</v>
      </c>
      <c r="H53" s="8">
        <v>2019</v>
      </c>
      <c r="I53" s="8">
        <v>2020</v>
      </c>
      <c r="J53" s="8">
        <v>2021</v>
      </c>
      <c r="K53" s="6"/>
    </row>
    <row r="54" spans="2:11" ht="13.8" thickBot="1">
      <c r="B54" s="5"/>
      <c r="C54" s="7" t="s">
        <v>12</v>
      </c>
      <c r="D54" s="7" t="s">
        <v>66</v>
      </c>
      <c r="E54" s="114">
        <v>686145.9321700156</v>
      </c>
      <c r="F54" s="114">
        <v>720300.317329093</v>
      </c>
      <c r="G54" s="114">
        <v>755067.9254699043</v>
      </c>
      <c r="H54" s="114">
        <v>795504.936674789</v>
      </c>
      <c r="I54" s="114">
        <v>849388.244307912</v>
      </c>
      <c r="J54" s="114">
        <v>901231.0343625137</v>
      </c>
      <c r="K54" s="6"/>
    </row>
    <row r="55" spans="2:11" ht="13.8" thickBot="1">
      <c r="B55" s="5"/>
      <c r="C55" s="7" t="s">
        <v>12</v>
      </c>
      <c r="D55" s="7" t="s">
        <v>165</v>
      </c>
      <c r="E55" s="114">
        <v>686938.0704336241</v>
      </c>
      <c r="F55" s="114">
        <v>720136.7916250023</v>
      </c>
      <c r="G55" s="114">
        <v>745055.6067883816</v>
      </c>
      <c r="H55" s="114">
        <v>769663.5429322266</v>
      </c>
      <c r="I55" s="114">
        <v>780338.4304913313</v>
      </c>
      <c r="J55" s="114">
        <v>790452.6937129857</v>
      </c>
      <c r="K55" s="6"/>
    </row>
    <row r="56" spans="2:11" ht="13.8" thickBot="1">
      <c r="B56" s="5"/>
      <c r="C56" s="7" t="s">
        <v>13</v>
      </c>
      <c r="D56" s="7" t="s">
        <v>66</v>
      </c>
      <c r="E56" s="114">
        <v>31443.43030700721</v>
      </c>
      <c r="F56" s="114">
        <v>37762.5967707838</v>
      </c>
      <c r="G56" s="114">
        <v>44184.64154544735</v>
      </c>
      <c r="H56" s="114">
        <v>51328.65794258373</v>
      </c>
      <c r="I56" s="114">
        <v>57449.45480682539</v>
      </c>
      <c r="J56" s="114">
        <v>65254.1522517488</v>
      </c>
      <c r="K56" s="6"/>
    </row>
    <row r="57" spans="2:11" ht="13.8" thickBot="1">
      <c r="B57" s="5"/>
      <c r="C57" s="7" t="s">
        <v>13</v>
      </c>
      <c r="D57" s="7" t="s">
        <v>165</v>
      </c>
      <c r="E57" s="114">
        <v>31626.995649523018</v>
      </c>
      <c r="F57" s="114">
        <v>38054.55242590769</v>
      </c>
      <c r="G57" s="114">
        <v>44526.93391243543</v>
      </c>
      <c r="H57" s="114">
        <v>51559.76125549955</v>
      </c>
      <c r="I57" s="114">
        <v>57101.029405877256</v>
      </c>
      <c r="J57" s="114">
        <v>64372.462300120504</v>
      </c>
      <c r="K57" s="6"/>
    </row>
    <row r="58" spans="2:11" ht="13.8" thickBot="1">
      <c r="B58" s="5"/>
      <c r="C58" s="7" t="s">
        <v>14</v>
      </c>
      <c r="D58" s="7" t="s">
        <v>66</v>
      </c>
      <c r="E58" s="114">
        <v>104694.18487841921</v>
      </c>
      <c r="F58" s="114">
        <v>110937.05124179514</v>
      </c>
      <c r="G58" s="114">
        <v>117862.80538239967</v>
      </c>
      <c r="H58" s="114">
        <v>125424.84777451651</v>
      </c>
      <c r="I58" s="114">
        <v>134792.03780675234</v>
      </c>
      <c r="J58" s="114">
        <v>144527.15716818473</v>
      </c>
      <c r="K58" s="6"/>
    </row>
    <row r="59" spans="2:11" ht="13.8" thickBot="1">
      <c r="B59" s="5"/>
      <c r="C59" s="7" t="s">
        <v>14</v>
      </c>
      <c r="D59" s="7" t="s">
        <v>165</v>
      </c>
      <c r="E59" s="114">
        <v>101301.71262200511</v>
      </c>
      <c r="F59" s="114">
        <v>103718.78761762012</v>
      </c>
      <c r="G59" s="114">
        <v>106650.72341610017</v>
      </c>
      <c r="H59" s="114">
        <v>109335.75584129678</v>
      </c>
      <c r="I59" s="114">
        <v>111231.01574053078</v>
      </c>
      <c r="J59" s="114">
        <v>113752.33285118146</v>
      </c>
      <c r="K59" s="6"/>
    </row>
    <row r="60" spans="2:11" ht="13.8" thickBot="1">
      <c r="B60" s="9"/>
      <c r="C60" s="10"/>
      <c r="D60" s="10"/>
      <c r="E60" s="10"/>
      <c r="F60" s="10"/>
      <c r="G60" s="10"/>
      <c r="H60" s="10"/>
      <c r="I60" s="10"/>
      <c r="J60" s="10"/>
      <c r="K60" s="11"/>
    </row>
    <row r="61" spans="2:11" ht="13.8" thickBot="1">
      <c r="B61" s="80"/>
      <c r="C61" s="80"/>
      <c r="D61" s="80"/>
      <c r="E61" s="80"/>
      <c r="F61" s="80"/>
      <c r="G61" s="80"/>
      <c r="H61" s="80"/>
      <c r="I61" s="80"/>
      <c r="J61" s="80"/>
      <c r="K61" s="80"/>
    </row>
    <row r="62" spans="1:11" ht="14.25">
      <c r="A62" s="134" t="s">
        <v>157</v>
      </c>
      <c r="B62" s="2"/>
      <c r="C62" s="63"/>
      <c r="D62" s="63"/>
      <c r="E62" s="63"/>
      <c r="F62" s="63"/>
      <c r="G62" s="63"/>
      <c r="H62" s="63"/>
      <c r="I62" s="63"/>
      <c r="J62" s="63"/>
      <c r="K62" s="4"/>
    </row>
    <row r="63" spans="2:11" ht="13.8">
      <c r="B63" s="5"/>
      <c r="C63" s="131"/>
      <c r="D63" s="161"/>
      <c r="E63" s="291" t="s">
        <v>277</v>
      </c>
      <c r="F63" s="291"/>
      <c r="G63" s="291"/>
      <c r="H63" s="291"/>
      <c r="I63" s="291"/>
      <c r="J63" s="291"/>
      <c r="K63" s="6"/>
    </row>
    <row r="64" spans="2:11" ht="14.25">
      <c r="B64" s="5"/>
      <c r="C64" s="131"/>
      <c r="D64" s="162"/>
      <c r="E64" s="292" t="s">
        <v>182</v>
      </c>
      <c r="F64" s="292"/>
      <c r="G64" s="292"/>
      <c r="H64" s="292"/>
      <c r="I64" s="292"/>
      <c r="J64" s="292"/>
      <c r="K64" s="6"/>
    </row>
    <row r="65" spans="2:11" ht="14.25">
      <c r="B65" s="5"/>
      <c r="C65" s="131"/>
      <c r="D65" s="167"/>
      <c r="E65" s="167"/>
      <c r="F65" s="167"/>
      <c r="G65" s="167"/>
      <c r="H65" s="167"/>
      <c r="I65" s="167"/>
      <c r="J65" s="7"/>
      <c r="K65" s="6"/>
    </row>
    <row r="66" spans="2:11" ht="26.25" customHeight="1">
      <c r="B66" s="5"/>
      <c r="C66" s="131"/>
      <c r="D66" s="111"/>
      <c r="E66" s="293" t="s">
        <v>195</v>
      </c>
      <c r="F66" s="293"/>
      <c r="G66" s="293"/>
      <c r="H66" s="293"/>
      <c r="I66" s="293"/>
      <c r="J66" s="293"/>
      <c r="K66" s="6"/>
    </row>
    <row r="67" spans="2:11" ht="14.25">
      <c r="B67" s="5"/>
      <c r="C67" s="111"/>
      <c r="D67" s="111"/>
      <c r="E67" s="111"/>
      <c r="F67" s="111"/>
      <c r="G67" s="111"/>
      <c r="H67" s="111"/>
      <c r="I67" s="111"/>
      <c r="J67" s="83"/>
      <c r="K67" s="6"/>
    </row>
    <row r="68" spans="2:11" ht="14.25">
      <c r="B68" s="5"/>
      <c r="C68" s="65"/>
      <c r="D68" s="7"/>
      <c r="E68" s="7"/>
      <c r="F68" s="7"/>
      <c r="G68" s="7"/>
      <c r="H68" s="7"/>
      <c r="I68" s="7"/>
      <c r="J68" s="7"/>
      <c r="K68" s="6"/>
    </row>
    <row r="69" spans="2:11" ht="13.8" thickBot="1">
      <c r="B69" s="5"/>
      <c r="C69" s="8" t="s">
        <v>11</v>
      </c>
      <c r="D69" s="8" t="s">
        <v>56</v>
      </c>
      <c r="E69" s="8">
        <v>2016</v>
      </c>
      <c r="F69" s="8">
        <v>2017</v>
      </c>
      <c r="G69" s="8">
        <v>2018</v>
      </c>
      <c r="H69" s="8">
        <v>2019</v>
      </c>
      <c r="I69" s="8">
        <v>2020</v>
      </c>
      <c r="J69" s="8">
        <v>2021</v>
      </c>
      <c r="K69" s="6"/>
    </row>
    <row r="70" spans="2:11" ht="13.8" thickBot="1">
      <c r="B70" s="5"/>
      <c r="C70" s="7" t="s">
        <v>12</v>
      </c>
      <c r="D70" s="7">
        <v>1</v>
      </c>
      <c r="E70" s="114">
        <v>5694.6161340374065</v>
      </c>
      <c r="F70" s="114">
        <v>5675.065609026777</v>
      </c>
      <c r="G70" s="114">
        <v>5657.642593577784</v>
      </c>
      <c r="H70" s="114">
        <v>5640.792789474546</v>
      </c>
      <c r="I70" s="114">
        <v>5622.260134844681</v>
      </c>
      <c r="J70" s="114">
        <v>5599.616358481882</v>
      </c>
      <c r="K70" s="6"/>
    </row>
    <row r="71" spans="2:11" ht="13.8" thickBot="1">
      <c r="B71" s="5"/>
      <c r="C71" s="7" t="s">
        <v>12</v>
      </c>
      <c r="D71" s="7">
        <v>2</v>
      </c>
      <c r="E71" s="114">
        <v>7265.709432348906</v>
      </c>
      <c r="F71" s="114">
        <v>7245.331197307314</v>
      </c>
      <c r="G71" s="114">
        <v>7227.829893996421</v>
      </c>
      <c r="H71" s="114">
        <v>7210.752275465848</v>
      </c>
      <c r="I71" s="114">
        <v>7191.727514967598</v>
      </c>
      <c r="J71" s="114">
        <v>7167.21036891588</v>
      </c>
      <c r="K71" s="6"/>
    </row>
    <row r="72" spans="2:11" ht="13.8" thickBot="1">
      <c r="B72" s="5"/>
      <c r="C72" s="7" t="s">
        <v>12</v>
      </c>
      <c r="D72" s="7">
        <v>3</v>
      </c>
      <c r="E72" s="114">
        <v>7879.397712132293</v>
      </c>
      <c r="F72" s="114">
        <v>7855.428228443907</v>
      </c>
      <c r="G72" s="114">
        <v>7836.210193135227</v>
      </c>
      <c r="H72" s="114">
        <v>7817.079191278523</v>
      </c>
      <c r="I72" s="114">
        <v>7794.472705732372</v>
      </c>
      <c r="J72" s="114">
        <v>7766.29215443358</v>
      </c>
      <c r="K72" s="6"/>
    </row>
    <row r="73" spans="2:11" ht="13.8" thickBot="1">
      <c r="B73" s="5"/>
      <c r="C73" s="7" t="s">
        <v>13</v>
      </c>
      <c r="D73" s="7">
        <v>1</v>
      </c>
      <c r="E73" s="114">
        <v>2318.088293746241</v>
      </c>
      <c r="F73" s="114">
        <v>2247.793494463148</v>
      </c>
      <c r="G73" s="114">
        <v>2196.4659065177143</v>
      </c>
      <c r="H73" s="114">
        <v>2155.3531445742706</v>
      </c>
      <c r="I73" s="114">
        <v>2130.4556814796306</v>
      </c>
      <c r="J73" s="114">
        <v>2101.0081270573805</v>
      </c>
      <c r="K73" s="6"/>
    </row>
    <row r="74" spans="2:11" ht="13.8" thickBot="1">
      <c r="B74" s="5"/>
      <c r="C74" s="7" t="s">
        <v>13</v>
      </c>
      <c r="D74" s="7">
        <v>2</v>
      </c>
      <c r="E74" s="114">
        <v>3340.7591260928475</v>
      </c>
      <c r="F74" s="114">
        <v>3257.579545440844</v>
      </c>
      <c r="G74" s="114">
        <v>3197.04776368023</v>
      </c>
      <c r="H74" s="114">
        <v>3148.3227110846024</v>
      </c>
      <c r="I74" s="114">
        <v>3118.9199036438295</v>
      </c>
      <c r="J74" s="114">
        <v>3083.4492086049954</v>
      </c>
      <c r="K74" s="6"/>
    </row>
    <row r="75" spans="2:11" ht="13.8" thickBot="1">
      <c r="B75" s="5"/>
      <c r="C75" s="7" t="s">
        <v>13</v>
      </c>
      <c r="D75" s="7">
        <v>3</v>
      </c>
      <c r="E75" s="114">
        <v>3853.526826864072</v>
      </c>
      <c r="F75" s="114">
        <v>3767.4904206805327</v>
      </c>
      <c r="G75" s="114">
        <v>3705.14247512809</v>
      </c>
      <c r="H75" s="114">
        <v>3654.942592604729</v>
      </c>
      <c r="I75" s="114">
        <v>3624.715955899756</v>
      </c>
      <c r="J75" s="114">
        <v>3587.459241000653</v>
      </c>
      <c r="K75" s="6"/>
    </row>
    <row r="76" spans="2:11" ht="13.8" thickBot="1">
      <c r="B76" s="5"/>
      <c r="C76" s="7" t="s">
        <v>14</v>
      </c>
      <c r="D76" s="7">
        <v>1</v>
      </c>
      <c r="E76" s="114">
        <v>5227.758543650703</v>
      </c>
      <c r="F76" s="114">
        <v>5173.859708491201</v>
      </c>
      <c r="G76" s="114">
        <v>5122.449147144492</v>
      </c>
      <c r="H76" s="114">
        <v>5076.646295912521</v>
      </c>
      <c r="I76" s="114">
        <v>5033.711243242567</v>
      </c>
      <c r="J76" s="114">
        <v>4987.728122686118</v>
      </c>
      <c r="K76" s="6"/>
    </row>
    <row r="77" spans="2:11" ht="13.8" thickBot="1">
      <c r="B77" s="5"/>
      <c r="C77" s="7" t="s">
        <v>14</v>
      </c>
      <c r="D77" s="7">
        <v>2</v>
      </c>
      <c r="E77" s="114">
        <v>5307.243209367854</v>
      </c>
      <c r="F77" s="114">
        <v>5253.782041095268</v>
      </c>
      <c r="G77" s="114">
        <v>5204.359324354634</v>
      </c>
      <c r="H77" s="114">
        <v>5162.703813348408</v>
      </c>
      <c r="I77" s="114">
        <v>5126.356136848956</v>
      </c>
      <c r="J77" s="114">
        <v>5085.603069058282</v>
      </c>
      <c r="K77" s="6"/>
    </row>
    <row r="78" spans="2:11" ht="13.8" thickBot="1">
      <c r="B78" s="5"/>
      <c r="C78" s="7" t="s">
        <v>14</v>
      </c>
      <c r="D78" s="7">
        <v>3</v>
      </c>
      <c r="E78" s="136">
        <v>6322.209208132348</v>
      </c>
      <c r="F78" s="136">
        <v>6272.176316231675</v>
      </c>
      <c r="G78" s="136">
        <v>6226.3477934065595</v>
      </c>
      <c r="H78" s="136">
        <v>6189.535581168863</v>
      </c>
      <c r="I78" s="136">
        <v>6158.83631540381</v>
      </c>
      <c r="J78" s="136">
        <v>6120.755209193926</v>
      </c>
      <c r="K78" s="6"/>
    </row>
    <row r="79" spans="2:11" ht="13.8" thickBot="1">
      <c r="B79" s="9"/>
      <c r="C79" s="10"/>
      <c r="D79" s="10"/>
      <c r="E79" s="10"/>
      <c r="F79" s="10"/>
      <c r="G79" s="10"/>
      <c r="H79" s="10"/>
      <c r="I79" s="10"/>
      <c r="J79" s="10"/>
      <c r="K79" s="11"/>
    </row>
    <row r="80" spans="2:11" ht="13.8" thickBot="1">
      <c r="B80" s="80"/>
      <c r="C80" s="80"/>
      <c r="D80" s="80"/>
      <c r="E80" s="80"/>
      <c r="F80" s="80"/>
      <c r="G80" s="80"/>
      <c r="H80" s="80"/>
      <c r="I80" s="80"/>
      <c r="J80" s="80"/>
      <c r="K80" s="80"/>
    </row>
    <row r="81" spans="1:11" ht="14.25">
      <c r="A81" s="134" t="s">
        <v>158</v>
      </c>
      <c r="B81" s="2"/>
      <c r="C81" s="63"/>
      <c r="D81" s="63"/>
      <c r="E81" s="63"/>
      <c r="F81" s="63"/>
      <c r="G81" s="63"/>
      <c r="H81" s="63"/>
      <c r="I81" s="63"/>
      <c r="J81" s="63"/>
      <c r="K81" s="4"/>
    </row>
    <row r="82" spans="2:11" ht="28.5" customHeight="1">
      <c r="B82" s="5"/>
      <c r="C82" s="161"/>
      <c r="D82" s="161"/>
      <c r="E82" s="304" t="s">
        <v>278</v>
      </c>
      <c r="F82" s="304"/>
      <c r="G82" s="304"/>
      <c r="H82" s="304"/>
      <c r="I82" s="304"/>
      <c r="J82" s="304"/>
      <c r="K82" s="6"/>
    </row>
    <row r="83" spans="2:11" ht="14.25">
      <c r="B83" s="5"/>
      <c r="C83" s="162"/>
      <c r="D83" s="162"/>
      <c r="E83" s="292" t="s">
        <v>55</v>
      </c>
      <c r="F83" s="292"/>
      <c r="G83" s="292"/>
      <c r="H83" s="292"/>
      <c r="I83" s="292"/>
      <c r="J83" s="292"/>
      <c r="K83" s="6"/>
    </row>
    <row r="84" spans="2:11" ht="14.25">
      <c r="B84" s="5"/>
      <c r="C84" s="167"/>
      <c r="D84" s="167"/>
      <c r="E84" s="167"/>
      <c r="F84" s="167"/>
      <c r="G84" s="167"/>
      <c r="H84" s="167"/>
      <c r="I84" s="167"/>
      <c r="J84" s="7"/>
      <c r="K84" s="6"/>
    </row>
    <row r="85" spans="2:11" ht="26.25" customHeight="1">
      <c r="B85" s="5"/>
      <c r="C85" s="111"/>
      <c r="D85" s="111"/>
      <c r="E85" s="293" t="s">
        <v>197</v>
      </c>
      <c r="F85" s="293"/>
      <c r="G85" s="293"/>
      <c r="H85" s="293"/>
      <c r="I85" s="293"/>
      <c r="J85" s="293"/>
      <c r="K85" s="6"/>
    </row>
    <row r="86" spans="2:11" ht="14.25">
      <c r="B86" s="5"/>
      <c r="C86" s="111"/>
      <c r="D86" s="111"/>
      <c r="E86" s="111"/>
      <c r="F86" s="111"/>
      <c r="G86" s="111"/>
      <c r="H86" s="111"/>
      <c r="I86" s="111"/>
      <c r="J86" s="83"/>
      <c r="K86" s="6"/>
    </row>
    <row r="87" spans="2:11" ht="14.25">
      <c r="B87" s="5"/>
      <c r="C87" s="65"/>
      <c r="D87" s="7"/>
      <c r="E87" s="7"/>
      <c r="F87" s="7"/>
      <c r="G87" s="7"/>
      <c r="H87" s="7"/>
      <c r="I87" s="7"/>
      <c r="J87" s="7"/>
      <c r="K87" s="6"/>
    </row>
    <row r="88" spans="2:11" ht="13.8" thickBot="1">
      <c r="B88" s="5"/>
      <c r="C88" s="8" t="s">
        <v>11</v>
      </c>
      <c r="D88" s="8" t="s">
        <v>0</v>
      </c>
      <c r="E88" s="8">
        <v>2016</v>
      </c>
      <c r="F88" s="8">
        <v>2017</v>
      </c>
      <c r="G88" s="8">
        <v>2018</v>
      </c>
      <c r="H88" s="8">
        <v>2019</v>
      </c>
      <c r="I88" s="8">
        <v>2020</v>
      </c>
      <c r="J88" s="8">
        <v>2021</v>
      </c>
      <c r="K88" s="6"/>
    </row>
    <row r="89" spans="2:11" ht="13.8" thickBot="1">
      <c r="B89" s="5"/>
      <c r="C89" s="7" t="s">
        <v>12</v>
      </c>
      <c r="D89" s="7" t="s">
        <v>66</v>
      </c>
      <c r="E89" s="217">
        <v>0.15657959764437743</v>
      </c>
      <c r="F89" s="217">
        <v>0.16191217099590371</v>
      </c>
      <c r="G89" s="217">
        <v>0.16721108491753078</v>
      </c>
      <c r="H89" s="217">
        <v>0.17356197193224832</v>
      </c>
      <c r="I89" s="217">
        <v>0.1827543082358148</v>
      </c>
      <c r="J89" s="217">
        <v>0.19125777565363694</v>
      </c>
      <c r="K89" s="6"/>
    </row>
    <row r="90" spans="2:11" ht="13.8" thickBot="1">
      <c r="B90" s="5"/>
      <c r="C90" s="7" t="s">
        <v>12</v>
      </c>
      <c r="D90" s="7" t="s">
        <v>165</v>
      </c>
      <c r="E90" s="217">
        <v>0.1565796036777768</v>
      </c>
      <c r="F90" s="217">
        <v>0.16191217681813444</v>
      </c>
      <c r="G90" s="217">
        <v>0.1672110908489059</v>
      </c>
      <c r="H90" s="217">
        <v>0.1735619780886884</v>
      </c>
      <c r="I90" s="217">
        <v>0.1827543144988692</v>
      </c>
      <c r="J90" s="217">
        <v>0.19125778223451162</v>
      </c>
      <c r="K90" s="6"/>
    </row>
    <row r="91" spans="2:11" ht="13.8" thickBot="1">
      <c r="B91" s="5"/>
      <c r="C91" s="7" t="s">
        <v>13</v>
      </c>
      <c r="D91" s="7" t="s">
        <v>66</v>
      </c>
      <c r="E91" s="217">
        <v>0.028499381462047238</v>
      </c>
      <c r="F91" s="217">
        <v>0.03649704983999411</v>
      </c>
      <c r="G91" s="217">
        <v>0.044330846381714625</v>
      </c>
      <c r="H91" s="217">
        <v>0.0526720009838777</v>
      </c>
      <c r="I91" s="217">
        <v>0.05962017723383606</v>
      </c>
      <c r="J91" s="217">
        <v>0.06809415408613663</v>
      </c>
      <c r="K91" s="6"/>
    </row>
    <row r="92" spans="2:11" ht="13.8" thickBot="1">
      <c r="B92" s="5"/>
      <c r="C92" s="7" t="s">
        <v>13</v>
      </c>
      <c r="D92" s="7" t="s">
        <v>165</v>
      </c>
      <c r="E92" s="217">
        <v>0.028499380057081324</v>
      </c>
      <c r="F92" s="217">
        <v>0.03649704747709993</v>
      </c>
      <c r="G92" s="217">
        <v>0.044330843439790935</v>
      </c>
      <c r="H92" s="217">
        <v>0.05267199782151318</v>
      </c>
      <c r="I92" s="217">
        <v>0.059620174038582434</v>
      </c>
      <c r="J92" s="217">
        <v>0.06809415133310869</v>
      </c>
      <c r="K92" s="6"/>
    </row>
    <row r="93" spans="2:11" ht="13.8" thickBot="1">
      <c r="B93" s="5"/>
      <c r="C93" s="7" t="s">
        <v>14</v>
      </c>
      <c r="D93" s="7" t="s">
        <v>66</v>
      </c>
      <c r="E93" s="217">
        <v>0.19657580076538808</v>
      </c>
      <c r="F93" s="217">
        <v>0.20532485999036623</v>
      </c>
      <c r="G93" s="217">
        <v>0.2146797198575169</v>
      </c>
      <c r="H93" s="217">
        <v>0.22563080634802485</v>
      </c>
      <c r="I93" s="217">
        <v>0.2409141745773429</v>
      </c>
      <c r="J93" s="217">
        <v>0.25602020537662556</v>
      </c>
      <c r="K93" s="6"/>
    </row>
    <row r="94" spans="2:12" ht="13.8" thickBot="1">
      <c r="B94" s="5"/>
      <c r="C94" s="7" t="s">
        <v>14</v>
      </c>
      <c r="D94" s="7" t="s">
        <v>165</v>
      </c>
      <c r="E94" s="217">
        <v>0.19657580357314586</v>
      </c>
      <c r="F94" s="217">
        <v>0.20532485959108068</v>
      </c>
      <c r="G94" s="217">
        <v>0.2146797163344533</v>
      </c>
      <c r="H94" s="217">
        <v>0.22563079954809817</v>
      </c>
      <c r="I94" s="217">
        <v>0.24091416375837185</v>
      </c>
      <c r="J94" s="217">
        <v>0.2560201908477015</v>
      </c>
      <c r="K94" s="6"/>
      <c r="L94" s="76"/>
    </row>
    <row r="95" spans="2:11" s="76" customFormat="1" ht="13.8">
      <c r="B95" s="230"/>
      <c r="C95" s="226"/>
      <c r="D95" s="225"/>
      <c r="E95" s="242"/>
      <c r="F95" s="242"/>
      <c r="G95" s="242"/>
      <c r="H95" s="242"/>
      <c r="I95" s="242"/>
      <c r="J95" s="242"/>
      <c r="K95" s="243"/>
    </row>
    <row r="96" spans="2:11" s="76" customFormat="1" ht="13.8">
      <c r="B96" s="230"/>
      <c r="C96" s="226" t="s">
        <v>232</v>
      </c>
      <c r="D96" s="225"/>
      <c r="E96" s="242"/>
      <c r="F96" s="242"/>
      <c r="G96" s="242"/>
      <c r="H96" s="242"/>
      <c r="I96" s="242"/>
      <c r="J96" s="242"/>
      <c r="K96" s="243"/>
    </row>
    <row r="97" spans="2:11" s="76" customFormat="1" ht="37.95" customHeight="1">
      <c r="B97" s="230"/>
      <c r="C97" s="309" t="s">
        <v>384</v>
      </c>
      <c r="D97" s="309"/>
      <c r="E97" s="309"/>
      <c r="F97" s="309"/>
      <c r="G97" s="309"/>
      <c r="H97" s="309"/>
      <c r="I97" s="309"/>
      <c r="J97" s="309"/>
      <c r="K97" s="236"/>
    </row>
    <row r="98" spans="2:11" ht="13.8" thickBot="1">
      <c r="B98" s="9"/>
      <c r="C98" s="10"/>
      <c r="D98" s="10"/>
      <c r="E98" s="10"/>
      <c r="F98" s="10"/>
      <c r="G98" s="10"/>
      <c r="H98" s="10"/>
      <c r="I98" s="10"/>
      <c r="J98" s="10"/>
      <c r="K98" s="11"/>
    </row>
    <row r="99" spans="2:11" ht="13.8" thickBot="1">
      <c r="B99" s="80"/>
      <c r="C99" s="80"/>
      <c r="D99" s="80"/>
      <c r="E99" s="80"/>
      <c r="F99" s="80"/>
      <c r="G99" s="80"/>
      <c r="H99" s="80"/>
      <c r="I99" s="80"/>
      <c r="J99" s="80"/>
      <c r="K99" s="80"/>
    </row>
    <row r="100" spans="1:11" ht="14.25">
      <c r="A100" s="134" t="s">
        <v>159</v>
      </c>
      <c r="B100" s="2"/>
      <c r="C100" s="63"/>
      <c r="D100" s="63"/>
      <c r="E100" s="63"/>
      <c r="F100" s="63"/>
      <c r="G100" s="63"/>
      <c r="H100" s="63"/>
      <c r="I100" s="63"/>
      <c r="J100" s="63"/>
      <c r="K100" s="4"/>
    </row>
    <row r="101" spans="2:11" ht="28.5" customHeight="1">
      <c r="B101" s="5"/>
      <c r="C101" s="131"/>
      <c r="D101" s="165"/>
      <c r="E101" s="304" t="s">
        <v>399</v>
      </c>
      <c r="F101" s="304"/>
      <c r="G101" s="304"/>
      <c r="H101" s="304"/>
      <c r="I101" s="304"/>
      <c r="J101" s="304"/>
      <c r="K101" s="6"/>
    </row>
    <row r="102" spans="2:11" ht="14.25">
      <c r="B102" s="5"/>
      <c r="C102" s="131"/>
      <c r="D102" s="162"/>
      <c r="E102" s="292" t="s">
        <v>177</v>
      </c>
      <c r="F102" s="292"/>
      <c r="G102" s="292"/>
      <c r="H102" s="292"/>
      <c r="I102" s="292"/>
      <c r="J102" s="292"/>
      <c r="K102" s="6"/>
    </row>
    <row r="103" spans="2:11" ht="14.25">
      <c r="B103" s="5"/>
      <c r="C103" s="131"/>
      <c r="D103" s="167"/>
      <c r="E103" s="167"/>
      <c r="F103" s="167"/>
      <c r="G103" s="167"/>
      <c r="H103" s="167"/>
      <c r="I103" s="167"/>
      <c r="J103" s="7"/>
      <c r="K103" s="6"/>
    </row>
    <row r="104" spans="2:11" ht="27" customHeight="1">
      <c r="B104" s="5"/>
      <c r="C104" s="131"/>
      <c r="D104" s="111"/>
      <c r="E104" s="293" t="s">
        <v>189</v>
      </c>
      <c r="F104" s="293"/>
      <c r="G104" s="293"/>
      <c r="H104" s="293"/>
      <c r="I104" s="293"/>
      <c r="J104" s="293"/>
      <c r="K104" s="6"/>
    </row>
    <row r="105" spans="2:11" ht="14.25">
      <c r="B105" s="5"/>
      <c r="C105" s="111"/>
      <c r="D105" s="111"/>
      <c r="E105" s="111"/>
      <c r="F105" s="111"/>
      <c r="G105" s="111"/>
      <c r="H105" s="111"/>
      <c r="I105" s="111"/>
      <c r="J105" s="83"/>
      <c r="K105" s="6"/>
    </row>
    <row r="106" spans="2:11" ht="14.25">
      <c r="B106" s="5"/>
      <c r="C106" s="65"/>
      <c r="D106" s="7"/>
      <c r="E106" s="7"/>
      <c r="F106" s="7"/>
      <c r="G106" s="7"/>
      <c r="H106" s="7"/>
      <c r="I106" s="7"/>
      <c r="J106" s="7"/>
      <c r="K106" s="6"/>
    </row>
    <row r="107" spans="2:11" ht="13.8" thickBot="1">
      <c r="B107" s="5"/>
      <c r="C107" s="8" t="s">
        <v>11</v>
      </c>
      <c r="D107" s="8" t="s">
        <v>0</v>
      </c>
      <c r="E107" s="8">
        <v>2016</v>
      </c>
      <c r="F107" s="8">
        <v>2017</v>
      </c>
      <c r="G107" s="8">
        <v>2018</v>
      </c>
      <c r="H107" s="8">
        <v>2019</v>
      </c>
      <c r="I107" s="8">
        <v>2020</v>
      </c>
      <c r="J107" s="8">
        <v>2021</v>
      </c>
      <c r="K107" s="6"/>
    </row>
    <row r="108" spans="2:11" ht="15" customHeight="1" thickBot="1">
      <c r="B108" s="5"/>
      <c r="C108" s="7" t="s">
        <v>12</v>
      </c>
      <c r="D108" s="7" t="s">
        <v>66</v>
      </c>
      <c r="E108" s="114">
        <v>661735.7514163598</v>
      </c>
      <c r="F108" s="114">
        <v>690760.6291425745</v>
      </c>
      <c r="G108" s="114">
        <v>720595.0916444943</v>
      </c>
      <c r="H108" s="114">
        <v>755652.2661797077</v>
      </c>
      <c r="I108" s="114">
        <v>804135.6139818892</v>
      </c>
      <c r="J108" s="114">
        <v>849951.9006380427</v>
      </c>
      <c r="K108" s="6"/>
    </row>
    <row r="109" spans="2:11" ht="13.8" thickBot="1">
      <c r="B109" s="5"/>
      <c r="C109" s="7" t="s">
        <v>12</v>
      </c>
      <c r="D109" s="7" t="s">
        <v>165</v>
      </c>
      <c r="E109" s="114">
        <v>661735.7275925303</v>
      </c>
      <c r="F109" s="114">
        <v>690760.591101598</v>
      </c>
      <c r="G109" s="114">
        <v>720595.0392082626</v>
      </c>
      <c r="H109" s="114">
        <v>755652.1981992237</v>
      </c>
      <c r="I109" s="114">
        <v>804135.5266636804</v>
      </c>
      <c r="J109" s="114">
        <v>849951.7945688618</v>
      </c>
      <c r="K109" s="6"/>
    </row>
    <row r="110" spans="2:11" ht="13.8" thickBot="1">
      <c r="B110" s="5"/>
      <c r="C110" s="7" t="s">
        <v>13</v>
      </c>
      <c r="D110" s="7" t="s">
        <v>66</v>
      </c>
      <c r="E110" s="114">
        <v>32748.18921175573</v>
      </c>
      <c r="F110" s="114">
        <v>42712.01296215857</v>
      </c>
      <c r="G110" s="114">
        <v>52837.89622485679</v>
      </c>
      <c r="H110" s="114">
        <v>64038.65558795925</v>
      </c>
      <c r="I110" s="114">
        <v>73577.39286978825</v>
      </c>
      <c r="J110" s="114">
        <v>85760.14053285315</v>
      </c>
      <c r="K110" s="6"/>
    </row>
    <row r="111" spans="2:11" ht="13.8" thickBot="1">
      <c r="B111" s="5"/>
      <c r="C111" s="7" t="s">
        <v>13</v>
      </c>
      <c r="D111" s="7" t="s">
        <v>165</v>
      </c>
      <c r="E111" s="114">
        <v>32748.186535818597</v>
      </c>
      <c r="F111" s="114">
        <v>42712.00783559729</v>
      </c>
      <c r="G111" s="114">
        <v>52837.88861201826</v>
      </c>
      <c r="H111" s="114">
        <v>64038.645252370734</v>
      </c>
      <c r="I111" s="114">
        <v>73577.38014936924</v>
      </c>
      <c r="J111" s="114">
        <v>85760.1248459214</v>
      </c>
      <c r="K111" s="6"/>
    </row>
    <row r="112" spans="2:11" ht="13.8" thickBot="1">
      <c r="B112" s="5"/>
      <c r="C112" s="7" t="s">
        <v>14</v>
      </c>
      <c r="D112" s="7" t="s">
        <v>66</v>
      </c>
      <c r="E112" s="114">
        <v>102614.1629939777</v>
      </c>
      <c r="F112" s="114">
        <v>106626.30884972277</v>
      </c>
      <c r="G112" s="114">
        <v>111075.90988998381</v>
      </c>
      <c r="H112" s="114">
        <v>116248.82241272787</v>
      </c>
      <c r="I112" s="114">
        <v>123507.43928615544</v>
      </c>
      <c r="J112" s="114">
        <v>130789.10692437552</v>
      </c>
      <c r="K112" s="6"/>
    </row>
    <row r="113" spans="2:11" ht="13.8" thickBot="1">
      <c r="B113" s="5"/>
      <c r="C113" s="7" t="s">
        <v>14</v>
      </c>
      <c r="D113" s="7" t="s">
        <v>165</v>
      </c>
      <c r="E113" s="114">
        <v>102614.1589009239</v>
      </c>
      <c r="F113" s="114">
        <v>106626.30233806447</v>
      </c>
      <c r="G113" s="114">
        <v>111075.90086348097</v>
      </c>
      <c r="H113" s="114">
        <v>116248.8107122519</v>
      </c>
      <c r="I113" s="114">
        <v>123507.42430708584</v>
      </c>
      <c r="J113" s="114">
        <v>130789.0886616411</v>
      </c>
      <c r="K113" s="6"/>
    </row>
    <row r="114" spans="2:11" ht="13.8" thickBot="1">
      <c r="B114" s="9"/>
      <c r="C114" s="10"/>
      <c r="D114" s="10"/>
      <c r="E114" s="10"/>
      <c r="F114" s="10"/>
      <c r="G114" s="10"/>
      <c r="H114" s="10"/>
      <c r="I114" s="10"/>
      <c r="J114" s="10"/>
      <c r="K114" s="11"/>
    </row>
    <row r="115" spans="2:11" ht="14.25">
      <c r="B115" s="80"/>
      <c r="C115" s="80"/>
      <c r="D115" s="80"/>
      <c r="E115" s="80"/>
      <c r="F115" s="80"/>
      <c r="G115" s="80"/>
      <c r="H115" s="80"/>
      <c r="I115" s="80"/>
      <c r="J115" s="80"/>
      <c r="K115" s="80"/>
    </row>
    <row r="116" spans="2:11" ht="13.8" thickBot="1">
      <c r="B116" s="80"/>
      <c r="C116" s="80"/>
      <c r="D116" s="80"/>
      <c r="E116" s="80"/>
      <c r="F116" s="80"/>
      <c r="G116" s="80"/>
      <c r="H116" s="80"/>
      <c r="I116" s="80"/>
      <c r="J116" s="80"/>
      <c r="K116" s="80"/>
    </row>
    <row r="117" spans="1:11" ht="14.25">
      <c r="A117" s="134" t="s">
        <v>160</v>
      </c>
      <c r="B117" s="2"/>
      <c r="C117" s="63"/>
      <c r="D117" s="63"/>
      <c r="E117" s="63"/>
      <c r="F117" s="63"/>
      <c r="G117" s="63"/>
      <c r="H117" s="63"/>
      <c r="I117" s="63"/>
      <c r="J117" s="63"/>
      <c r="K117" s="4"/>
    </row>
    <row r="118" spans="2:11" ht="13.8">
      <c r="B118" s="5"/>
      <c r="C118" s="131"/>
      <c r="D118" s="161"/>
      <c r="E118" s="291" t="s">
        <v>314</v>
      </c>
      <c r="F118" s="291"/>
      <c r="G118" s="291"/>
      <c r="H118" s="291"/>
      <c r="I118" s="291"/>
      <c r="J118" s="291"/>
      <c r="K118" s="6"/>
    </row>
    <row r="119" spans="2:11" ht="14.25">
      <c r="B119" s="5"/>
      <c r="C119" s="131"/>
      <c r="D119" s="162"/>
      <c r="E119" s="292" t="s">
        <v>183</v>
      </c>
      <c r="F119" s="292"/>
      <c r="G119" s="292"/>
      <c r="H119" s="292"/>
      <c r="I119" s="292"/>
      <c r="J119" s="292"/>
      <c r="K119" s="6"/>
    </row>
    <row r="120" spans="2:11" ht="14.25">
      <c r="B120" s="5"/>
      <c r="C120" s="131"/>
      <c r="D120" s="167"/>
      <c r="E120" s="167"/>
      <c r="F120" s="167"/>
      <c r="G120" s="167"/>
      <c r="H120" s="167"/>
      <c r="I120" s="167"/>
      <c r="J120" s="7"/>
      <c r="K120" s="6"/>
    </row>
    <row r="121" spans="2:11" ht="30.75" customHeight="1">
      <c r="B121" s="5"/>
      <c r="C121" s="131"/>
      <c r="D121" s="111"/>
      <c r="E121" s="293" t="s">
        <v>201</v>
      </c>
      <c r="F121" s="293"/>
      <c r="G121" s="293"/>
      <c r="H121" s="293"/>
      <c r="I121" s="293"/>
      <c r="J121" s="293"/>
      <c r="K121" s="6"/>
    </row>
    <row r="122" spans="2:11" ht="14.25">
      <c r="B122" s="5"/>
      <c r="C122" s="111"/>
      <c r="D122" s="111"/>
      <c r="E122" s="111"/>
      <c r="F122" s="111"/>
      <c r="G122" s="111"/>
      <c r="H122" s="111"/>
      <c r="I122" s="111"/>
      <c r="J122" s="83"/>
      <c r="K122" s="6"/>
    </row>
    <row r="123" spans="2:11" ht="14.25">
      <c r="B123" s="5"/>
      <c r="C123" s="65"/>
      <c r="D123" s="7"/>
      <c r="E123" s="7"/>
      <c r="F123" s="7"/>
      <c r="G123" s="7"/>
      <c r="H123" s="7"/>
      <c r="I123" s="7"/>
      <c r="J123" s="7"/>
      <c r="K123" s="6"/>
    </row>
    <row r="124" spans="2:11" ht="13.8" thickBot="1">
      <c r="B124" s="5"/>
      <c r="C124" s="8" t="s">
        <v>11</v>
      </c>
      <c r="D124" s="8" t="s">
        <v>56</v>
      </c>
      <c r="E124" s="8">
        <v>2016</v>
      </c>
      <c r="F124" s="8">
        <v>2017</v>
      </c>
      <c r="G124" s="8">
        <v>2018</v>
      </c>
      <c r="H124" s="8">
        <v>2019</v>
      </c>
      <c r="I124" s="8">
        <v>2020</v>
      </c>
      <c r="J124" s="8">
        <v>2021</v>
      </c>
      <c r="K124" s="6"/>
    </row>
    <row r="125" spans="2:11" ht="13.8" thickBot="1">
      <c r="B125" s="5"/>
      <c r="C125" s="7" t="s">
        <v>12</v>
      </c>
      <c r="D125" s="7">
        <v>1</v>
      </c>
      <c r="E125" s="114">
        <v>779.9935938425058</v>
      </c>
      <c r="F125" s="114">
        <v>762.1707799858425</v>
      </c>
      <c r="G125" s="114">
        <v>746.5917296123268</v>
      </c>
      <c r="H125" s="114">
        <v>732.2188412461235</v>
      </c>
      <c r="I125" s="114">
        <v>717.0597175738875</v>
      </c>
      <c r="J125" s="114">
        <v>703.0434574533634</v>
      </c>
      <c r="K125" s="6"/>
    </row>
    <row r="126" spans="2:16" ht="13.8" thickBot="1">
      <c r="B126" s="5"/>
      <c r="C126" s="7" t="s">
        <v>12</v>
      </c>
      <c r="D126" s="7">
        <v>2</v>
      </c>
      <c r="E126" s="114">
        <v>1224.7716434019276</v>
      </c>
      <c r="F126" s="114">
        <v>1196.8118009729183</v>
      </c>
      <c r="G126" s="114">
        <v>1172.8321162456834</v>
      </c>
      <c r="H126" s="114">
        <v>1151.1364069016536</v>
      </c>
      <c r="I126" s="114">
        <v>1128.9248885158363</v>
      </c>
      <c r="J126" s="114">
        <v>1108.691222369469</v>
      </c>
      <c r="K126" s="6"/>
      <c r="M126" s="126" t="s">
        <v>359</v>
      </c>
      <c r="N126" s="126"/>
      <c r="O126" s="126"/>
      <c r="P126" s="64"/>
    </row>
    <row r="127" spans="2:16" ht="13.8" thickBot="1">
      <c r="B127" s="5"/>
      <c r="C127" s="7" t="s">
        <v>12</v>
      </c>
      <c r="D127" s="7">
        <v>3</v>
      </c>
      <c r="E127" s="114">
        <v>1799.8724986599311</v>
      </c>
      <c r="F127" s="114">
        <v>1767.7183912648886</v>
      </c>
      <c r="G127" s="114">
        <v>1737.1807592303628</v>
      </c>
      <c r="H127" s="114">
        <v>1707.0462174257857</v>
      </c>
      <c r="I127" s="114">
        <v>1673.7172148060965</v>
      </c>
      <c r="J127" s="114">
        <v>1641.5647526694465</v>
      </c>
      <c r="K127" s="6"/>
      <c r="M127" s="126" t="s">
        <v>190</v>
      </c>
      <c r="N127" s="126"/>
      <c r="O127" s="126"/>
      <c r="P127" s="64"/>
    </row>
    <row r="128" spans="2:11" ht="13.8" thickBot="1">
      <c r="B128" s="5"/>
      <c r="C128" s="7" t="s">
        <v>13</v>
      </c>
      <c r="D128" s="7">
        <v>1</v>
      </c>
      <c r="E128" s="114">
        <v>277.65807066031545</v>
      </c>
      <c r="F128" s="114">
        <v>257.088128906238</v>
      </c>
      <c r="G128" s="114">
        <v>243.37073366096936</v>
      </c>
      <c r="H128" s="114">
        <v>233.07153668062637</v>
      </c>
      <c r="I128" s="114">
        <v>226.95289498664286</v>
      </c>
      <c r="J128" s="114">
        <v>220.3705364327811</v>
      </c>
      <c r="K128" s="6"/>
    </row>
    <row r="129" spans="2:11" ht="13.8" thickBot="1">
      <c r="B129" s="5"/>
      <c r="C129" s="7" t="s">
        <v>13</v>
      </c>
      <c r="D129" s="7">
        <v>2</v>
      </c>
      <c r="E129" s="114">
        <v>532.0084684266599</v>
      </c>
      <c r="F129" s="114">
        <v>496.1759830771404</v>
      </c>
      <c r="G129" s="114">
        <v>472.27859605651304</v>
      </c>
      <c r="H129" s="114">
        <v>454.34097511988097</v>
      </c>
      <c r="I129" s="114">
        <v>443.541521385134</v>
      </c>
      <c r="J129" s="114">
        <v>431.9034727718788</v>
      </c>
      <c r="K129" s="6"/>
    </row>
    <row r="130" spans="2:11" ht="13.8" thickBot="1">
      <c r="B130" s="5"/>
      <c r="C130" s="7" t="s">
        <v>13</v>
      </c>
      <c r="D130" s="7">
        <v>3</v>
      </c>
      <c r="E130" s="114">
        <v>877.0523985273745</v>
      </c>
      <c r="F130" s="114">
        <v>822.74891748671</v>
      </c>
      <c r="G130" s="114">
        <v>786.5402978084353</v>
      </c>
      <c r="H130" s="114">
        <v>759.3750619649209</v>
      </c>
      <c r="I130" s="114">
        <v>743.0285023562521</v>
      </c>
      <c r="J130" s="114">
        <v>725.4121844919375</v>
      </c>
      <c r="K130" s="6"/>
    </row>
    <row r="131" spans="2:11" ht="13.8" thickBot="1">
      <c r="B131" s="5"/>
      <c r="C131" s="7" t="s">
        <v>14</v>
      </c>
      <c r="D131" s="7">
        <v>1</v>
      </c>
      <c r="E131" s="114">
        <v>653.0096329170673</v>
      </c>
      <c r="F131" s="114">
        <v>631.8377202334209</v>
      </c>
      <c r="G131" s="114">
        <v>612.9027460892546</v>
      </c>
      <c r="H131" s="114">
        <v>596.0373193876263</v>
      </c>
      <c r="I131" s="114">
        <v>579.5081198790567</v>
      </c>
      <c r="J131" s="114">
        <v>564.4934446248097</v>
      </c>
      <c r="K131" s="6"/>
    </row>
    <row r="132" spans="2:11" ht="13.8" thickBot="1">
      <c r="B132" s="5"/>
      <c r="C132" s="7" t="s">
        <v>14</v>
      </c>
      <c r="D132" s="7">
        <v>2</v>
      </c>
      <c r="E132" s="114">
        <v>1052.6428082152056</v>
      </c>
      <c r="F132" s="114">
        <v>1020.5315782721452</v>
      </c>
      <c r="G132" s="114">
        <v>991.3660212642956</v>
      </c>
      <c r="H132" s="114">
        <v>965.022890145305</v>
      </c>
      <c r="I132" s="114">
        <v>938.9498977894644</v>
      </c>
      <c r="J132" s="114">
        <v>915.1342796368498</v>
      </c>
      <c r="K132" s="6"/>
    </row>
    <row r="133" spans="2:11" ht="13.8" thickBot="1">
      <c r="B133" s="5"/>
      <c r="C133" s="7" t="s">
        <v>14</v>
      </c>
      <c r="D133" s="7">
        <v>3</v>
      </c>
      <c r="E133" s="114">
        <v>1483.4020866869178</v>
      </c>
      <c r="F133" s="114">
        <v>1438.2662052011751</v>
      </c>
      <c r="G133" s="114">
        <v>1396.3744563705186</v>
      </c>
      <c r="H133" s="114">
        <v>1357.8801514913116</v>
      </c>
      <c r="I133" s="114">
        <v>1319.285978885303</v>
      </c>
      <c r="J133" s="114">
        <v>1283.6458532459014</v>
      </c>
      <c r="K133" s="6"/>
    </row>
    <row r="134" spans="2:11" ht="13.8" thickBot="1">
      <c r="B134" s="9"/>
      <c r="C134" s="10"/>
      <c r="D134" s="10"/>
      <c r="E134" s="10"/>
      <c r="F134" s="10"/>
      <c r="G134" s="10"/>
      <c r="H134" s="10"/>
      <c r="I134" s="10"/>
      <c r="J134" s="10"/>
      <c r="K134" s="11"/>
    </row>
    <row r="135" spans="2:11" ht="14.25">
      <c r="B135" s="80"/>
      <c r="C135" s="80"/>
      <c r="D135" s="80"/>
      <c r="E135" s="80"/>
      <c r="F135" s="80"/>
      <c r="G135" s="80"/>
      <c r="H135" s="80"/>
      <c r="I135" s="80"/>
      <c r="J135" s="80"/>
      <c r="K135" s="80"/>
    </row>
    <row r="136" spans="2:11" ht="13.8" thickBot="1">
      <c r="B136" s="80"/>
      <c r="C136" s="80"/>
      <c r="D136" s="80"/>
      <c r="E136" s="80"/>
      <c r="F136" s="80"/>
      <c r="G136" s="80"/>
      <c r="H136" s="80"/>
      <c r="I136" s="80"/>
      <c r="J136" s="80"/>
      <c r="K136" s="80"/>
    </row>
    <row r="137" spans="1:11" ht="14.25">
      <c r="A137" s="134" t="s">
        <v>161</v>
      </c>
      <c r="B137" s="2"/>
      <c r="C137" s="3"/>
      <c r="D137" s="3"/>
      <c r="E137" s="3"/>
      <c r="F137" s="3"/>
      <c r="G137" s="3"/>
      <c r="H137" s="3"/>
      <c r="I137" s="3"/>
      <c r="J137" s="3"/>
      <c r="K137" s="4"/>
    </row>
    <row r="138" spans="2:11" ht="13.8">
      <c r="B138" s="5"/>
      <c r="C138" s="131"/>
      <c r="D138" s="291" t="s">
        <v>279</v>
      </c>
      <c r="E138" s="291"/>
      <c r="F138" s="291"/>
      <c r="G138" s="291"/>
      <c r="H138" s="291"/>
      <c r="I138" s="291"/>
      <c r="J138" s="291"/>
      <c r="K138" s="78"/>
    </row>
    <row r="139" spans="2:11" ht="14.25">
      <c r="B139" s="5"/>
      <c r="C139" s="131"/>
      <c r="D139" s="292" t="s">
        <v>190</v>
      </c>
      <c r="E139" s="292"/>
      <c r="F139" s="292"/>
      <c r="G139" s="292"/>
      <c r="H139" s="292"/>
      <c r="I139" s="292"/>
      <c r="J139" s="292"/>
      <c r="K139" s="78"/>
    </row>
    <row r="140" spans="2:25" ht="13.8">
      <c r="B140" s="5"/>
      <c r="C140" s="131"/>
      <c r="D140" s="65"/>
      <c r="E140" s="65"/>
      <c r="F140" s="167"/>
      <c r="G140" s="167"/>
      <c r="H140" s="167"/>
      <c r="I140" s="167"/>
      <c r="J140" s="167"/>
      <c r="K140" s="78"/>
      <c r="R140" s="200"/>
      <c r="S140" s="200"/>
      <c r="T140" s="200"/>
      <c r="U140" s="200"/>
      <c r="V140" s="200"/>
      <c r="W140" s="200"/>
      <c r="X140" s="200"/>
      <c r="Y140" s="200"/>
    </row>
    <row r="141" spans="2:25" ht="13.8">
      <c r="B141" s="5"/>
      <c r="C141" s="131"/>
      <c r="D141" s="293" t="s">
        <v>204</v>
      </c>
      <c r="E141" s="293"/>
      <c r="F141" s="293"/>
      <c r="G141" s="293"/>
      <c r="H141" s="293"/>
      <c r="I141" s="293"/>
      <c r="J141" s="293"/>
      <c r="K141" s="78"/>
      <c r="R141" s="200"/>
      <c r="S141" s="200"/>
      <c r="T141" s="200"/>
      <c r="U141" s="200"/>
      <c r="V141" s="200"/>
      <c r="W141" s="200"/>
      <c r="X141" s="200"/>
      <c r="Y141" s="200"/>
    </row>
    <row r="142" spans="2:25" ht="13.8">
      <c r="B142" s="5"/>
      <c r="C142" s="131"/>
      <c r="D142" s="111"/>
      <c r="E142" s="111"/>
      <c r="F142" s="111"/>
      <c r="G142" s="111"/>
      <c r="H142" s="111"/>
      <c r="I142" s="111"/>
      <c r="J142" s="111"/>
      <c r="K142" s="78"/>
      <c r="R142" s="200"/>
      <c r="S142" s="200"/>
      <c r="T142" s="200"/>
      <c r="U142" s="200"/>
      <c r="V142" s="200"/>
      <c r="W142" s="200"/>
      <c r="X142" s="200"/>
      <c r="Y142" s="200"/>
    </row>
    <row r="143" spans="2:25" ht="13.8">
      <c r="B143" s="5"/>
      <c r="C143" s="131"/>
      <c r="D143" s="303" t="s">
        <v>351</v>
      </c>
      <c r="E143" s="303"/>
      <c r="F143" s="303"/>
      <c r="G143" s="303"/>
      <c r="H143" s="303"/>
      <c r="I143" s="303"/>
      <c r="J143" s="303"/>
      <c r="K143" s="78"/>
      <c r="R143" s="200"/>
      <c r="S143" s="200"/>
      <c r="T143" s="200"/>
      <c r="U143" s="200"/>
      <c r="V143" s="200"/>
      <c r="W143" s="200"/>
      <c r="X143" s="200"/>
      <c r="Y143" s="200"/>
    </row>
    <row r="144" spans="2:25" ht="13.8">
      <c r="B144" s="5"/>
      <c r="C144" s="65"/>
      <c r="D144" s="65"/>
      <c r="E144" s="65"/>
      <c r="F144" s="7"/>
      <c r="G144" s="7"/>
      <c r="H144" s="7"/>
      <c r="I144" s="7"/>
      <c r="J144" s="7"/>
      <c r="K144" s="78"/>
      <c r="R144" s="200"/>
      <c r="S144" s="200"/>
      <c r="T144" s="200"/>
      <c r="U144" s="200"/>
      <c r="V144" s="200"/>
      <c r="W144" s="200"/>
      <c r="X144" s="200"/>
      <c r="Y144" s="200"/>
    </row>
    <row r="145" spans="2:25" ht="14.4" thickBot="1">
      <c r="B145" s="5"/>
      <c r="C145" s="8" t="s">
        <v>38</v>
      </c>
      <c r="D145" s="8">
        <v>2015</v>
      </c>
      <c r="E145" s="8">
        <v>2016</v>
      </c>
      <c r="F145" s="8">
        <v>2017</v>
      </c>
      <c r="G145" s="8">
        <v>2018</v>
      </c>
      <c r="H145" s="8">
        <v>2019</v>
      </c>
      <c r="I145" s="8">
        <v>2020</v>
      </c>
      <c r="J145" s="8">
        <v>2021</v>
      </c>
      <c r="K145" s="78"/>
      <c r="R145" s="200"/>
      <c r="S145" s="200"/>
      <c r="T145" s="200"/>
      <c r="U145" s="200"/>
      <c r="V145" s="200"/>
      <c r="W145" s="200"/>
      <c r="X145" s="200"/>
      <c r="Y145" s="200"/>
    </row>
    <row r="146" spans="2:25" ht="14.4" thickBot="1">
      <c r="B146" s="5"/>
      <c r="C146" s="7" t="s">
        <v>39</v>
      </c>
      <c r="D146" s="137">
        <v>0.34992850975491585</v>
      </c>
      <c r="E146" s="137">
        <v>0.31136133058620097</v>
      </c>
      <c r="F146" s="137">
        <v>0.2752056274687176</v>
      </c>
      <c r="G146" s="137">
        <v>0.2424649605884808</v>
      </c>
      <c r="H146" s="137">
        <v>0.211394441530378</v>
      </c>
      <c r="I146" s="137">
        <v>0.17950443557500395</v>
      </c>
      <c r="J146" s="137">
        <v>0.15148848900691428</v>
      </c>
      <c r="K146" s="78"/>
      <c r="R146" s="200"/>
      <c r="S146" s="200"/>
      <c r="T146" s="200"/>
      <c r="U146" s="200"/>
      <c r="V146" s="200"/>
      <c r="W146" s="200"/>
      <c r="X146" s="200"/>
      <c r="Y146" s="200"/>
    </row>
    <row r="147" spans="2:11" ht="13.8" thickBot="1">
      <c r="B147" s="5"/>
      <c r="C147" s="7" t="s">
        <v>40</v>
      </c>
      <c r="D147" s="137">
        <v>0.1582243582503307</v>
      </c>
      <c r="E147" s="137">
        <v>0.14385265550159473</v>
      </c>
      <c r="F147" s="137">
        <v>0.1289575414930229</v>
      </c>
      <c r="G147" s="137">
        <v>0.11493079058344663</v>
      </c>
      <c r="H147" s="137">
        <v>0.1015846918885877</v>
      </c>
      <c r="I147" s="137">
        <v>0.08773057221289089</v>
      </c>
      <c r="J147" s="137">
        <v>0.07560263205715374</v>
      </c>
      <c r="K147" s="78"/>
    </row>
    <row r="148" spans="2:11" ht="13.8" thickBot="1">
      <c r="B148" s="5"/>
      <c r="C148" s="7" t="s">
        <v>41</v>
      </c>
      <c r="D148" s="137">
        <v>0.18290417315095694</v>
      </c>
      <c r="E148" s="137">
        <v>0.2102732996117279</v>
      </c>
      <c r="F148" s="137">
        <v>0.2306631778529415</v>
      </c>
      <c r="G148" s="137">
        <v>0.2447957814902523</v>
      </c>
      <c r="H148" s="137">
        <v>0.25352199755683225</v>
      </c>
      <c r="I148" s="137">
        <v>0.26075399832611945</v>
      </c>
      <c r="J148" s="137">
        <v>0.2612767106075363</v>
      </c>
      <c r="K148" s="78"/>
    </row>
    <row r="149" spans="2:11" ht="13.8" thickBot="1">
      <c r="B149" s="5"/>
      <c r="C149" s="7" t="s">
        <v>42</v>
      </c>
      <c r="D149" s="137">
        <v>0.12195180362357685</v>
      </c>
      <c r="E149" s="137">
        <v>0.14703142842322586</v>
      </c>
      <c r="F149" s="137">
        <v>0.1657585105689851</v>
      </c>
      <c r="G149" s="137">
        <v>0.18631560268412842</v>
      </c>
      <c r="H149" s="137">
        <v>0.2100796314065019</v>
      </c>
      <c r="I149" s="137">
        <v>0.23621717728262243</v>
      </c>
      <c r="J149" s="137">
        <v>0.25973083916276024</v>
      </c>
      <c r="K149" s="78"/>
    </row>
    <row r="150" spans="2:13" ht="13.8" thickBot="1">
      <c r="B150" s="5"/>
      <c r="C150" s="7" t="s">
        <v>43</v>
      </c>
      <c r="D150" s="137">
        <v>0.16716785959149166</v>
      </c>
      <c r="E150" s="137">
        <v>0.16794763513318173</v>
      </c>
      <c r="F150" s="137">
        <v>0.167987533812027</v>
      </c>
      <c r="G150" s="137">
        <v>0.16926901827673396</v>
      </c>
      <c r="H150" s="137">
        <v>0.17143171678978858</v>
      </c>
      <c r="I150" s="137">
        <v>0.17151262785674684</v>
      </c>
      <c r="J150" s="137">
        <v>0.17256642510564818</v>
      </c>
      <c r="K150" s="78"/>
      <c r="M150" s="126" t="s">
        <v>358</v>
      </c>
    </row>
    <row r="151" spans="2:13" ht="13.8" thickBot="1">
      <c r="B151" s="5"/>
      <c r="C151" s="7" t="s">
        <v>44</v>
      </c>
      <c r="D151" s="137">
        <v>0.015560706197862354</v>
      </c>
      <c r="E151" s="137">
        <v>0.015490844346487344</v>
      </c>
      <c r="F151" s="137">
        <v>0.015175889103426139</v>
      </c>
      <c r="G151" s="137">
        <v>0.014939319009695444</v>
      </c>
      <c r="H151" s="137">
        <v>0.014522305481255469</v>
      </c>
      <c r="I151" s="137">
        <v>0.013823259474386753</v>
      </c>
      <c r="J151" s="137">
        <v>0.01315075000179155</v>
      </c>
      <c r="K151" s="78"/>
      <c r="M151" s="126" t="s">
        <v>190</v>
      </c>
    </row>
    <row r="152" spans="2:11" ht="13.5" thickBot="1">
      <c r="B152" s="5"/>
      <c r="C152" s="7" t="s">
        <v>330</v>
      </c>
      <c r="D152" s="137">
        <v>0.004262589430865543</v>
      </c>
      <c r="E152" s="137">
        <v>0.004042806397581423</v>
      </c>
      <c r="F152" s="137">
        <v>0.016251719700879765</v>
      </c>
      <c r="G152" s="137">
        <v>0.02728452736726256</v>
      </c>
      <c r="H152" s="137">
        <v>0.03746521534665604</v>
      </c>
      <c r="I152" s="137">
        <v>0.050457929272229834</v>
      </c>
      <c r="J152" s="137">
        <v>0.06618415405819561</v>
      </c>
      <c r="K152" s="78"/>
    </row>
    <row r="153" spans="2:11" ht="13.5" thickBot="1">
      <c r="B153" s="87"/>
      <c r="C153" s="88"/>
      <c r="D153" s="88"/>
      <c r="E153" s="109"/>
      <c r="F153" s="109"/>
      <c r="G153" s="109"/>
      <c r="H153" s="109"/>
      <c r="I153" s="109"/>
      <c r="J153" s="109"/>
      <c r="K153" s="11"/>
    </row>
    <row r="154" spans="2:11" ht="13.5" thickBot="1">
      <c r="B154" s="80"/>
      <c r="C154" s="80"/>
      <c r="D154" s="80"/>
      <c r="E154" s="80"/>
      <c r="F154" s="80"/>
      <c r="G154" s="80"/>
      <c r="H154" s="80"/>
      <c r="I154" s="80"/>
      <c r="J154" s="80"/>
      <c r="K154" s="80"/>
    </row>
    <row r="155" spans="1:16" ht="12.75">
      <c r="A155" s="134" t="s">
        <v>162</v>
      </c>
      <c r="B155" s="2"/>
      <c r="C155" s="3"/>
      <c r="D155" s="3"/>
      <c r="E155" s="3"/>
      <c r="F155" s="3"/>
      <c r="G155" s="3"/>
      <c r="H155" s="3"/>
      <c r="I155" s="3"/>
      <c r="J155" s="3"/>
      <c r="K155" s="4"/>
      <c r="N155" s="126"/>
      <c r="O155" s="126"/>
      <c r="P155" s="64"/>
    </row>
    <row r="156" spans="2:16" ht="15">
      <c r="B156" s="5"/>
      <c r="C156" s="131"/>
      <c r="D156" s="291" t="s">
        <v>280</v>
      </c>
      <c r="E156" s="291"/>
      <c r="F156" s="291"/>
      <c r="G156" s="291"/>
      <c r="H156" s="291"/>
      <c r="I156" s="291"/>
      <c r="J156" s="291"/>
      <c r="K156" s="78"/>
      <c r="N156" s="126"/>
      <c r="O156" s="126"/>
      <c r="P156" s="64"/>
    </row>
    <row r="157" spans="2:11" ht="12.75">
      <c r="B157" s="5"/>
      <c r="C157" s="131"/>
      <c r="D157" s="292" t="s">
        <v>190</v>
      </c>
      <c r="E157" s="292"/>
      <c r="F157" s="292"/>
      <c r="G157" s="292"/>
      <c r="H157" s="292"/>
      <c r="I157" s="292"/>
      <c r="J157" s="292"/>
      <c r="K157" s="78"/>
    </row>
    <row r="158" spans="2:11" ht="12.75">
      <c r="B158" s="5"/>
      <c r="C158" s="131"/>
      <c r="D158" s="65"/>
      <c r="E158" s="65"/>
      <c r="F158" s="65"/>
      <c r="G158" s="167"/>
      <c r="H158" s="167"/>
      <c r="I158" s="167"/>
      <c r="J158" s="167"/>
      <c r="K158" s="78"/>
    </row>
    <row r="159" spans="2:11" ht="15" customHeight="1">
      <c r="B159" s="5"/>
      <c r="C159" s="131"/>
      <c r="D159" s="293" t="s">
        <v>205</v>
      </c>
      <c r="E159" s="293"/>
      <c r="F159" s="293"/>
      <c r="G159" s="293"/>
      <c r="H159" s="293"/>
      <c r="I159" s="293"/>
      <c r="J159" s="293"/>
      <c r="K159" s="78"/>
    </row>
    <row r="160" spans="2:11" ht="12.75">
      <c r="B160" s="5"/>
      <c r="C160" s="111"/>
      <c r="D160" s="111"/>
      <c r="E160" s="111"/>
      <c r="F160" s="111"/>
      <c r="G160" s="111"/>
      <c r="H160" s="111"/>
      <c r="I160" s="111"/>
      <c r="J160" s="111"/>
      <c r="K160" s="78"/>
    </row>
    <row r="161" spans="2:11" ht="12.75">
      <c r="B161" s="5"/>
      <c r="C161" s="65"/>
      <c r="D161" s="65"/>
      <c r="E161" s="65"/>
      <c r="F161" s="65"/>
      <c r="G161" s="7"/>
      <c r="H161" s="7"/>
      <c r="I161" s="7"/>
      <c r="J161" s="7"/>
      <c r="K161" s="78"/>
    </row>
    <row r="162" spans="2:11" ht="13.5" thickBot="1">
      <c r="B162" s="5"/>
      <c r="C162" s="8" t="s">
        <v>38</v>
      </c>
      <c r="D162" s="152">
        <v>2015</v>
      </c>
      <c r="E162" s="152">
        <v>2016</v>
      </c>
      <c r="F162" s="152">
        <v>2017</v>
      </c>
      <c r="G162" s="152">
        <v>2018</v>
      </c>
      <c r="H162" s="152">
        <v>2019</v>
      </c>
      <c r="I162" s="152">
        <v>2020</v>
      </c>
      <c r="J162" s="152">
        <v>2021</v>
      </c>
      <c r="K162" s="78"/>
    </row>
    <row r="163" spans="2:11" ht="13.5" thickBot="1">
      <c r="B163" s="5"/>
      <c r="C163" s="7" t="s">
        <v>46</v>
      </c>
      <c r="D163" s="137">
        <v>0.3074884578712551</v>
      </c>
      <c r="E163" s="137">
        <v>0.2685122442814638</v>
      </c>
      <c r="F163" s="137">
        <v>0.22938414820013464</v>
      </c>
      <c r="G163" s="137">
        <v>0.19375742206223967</v>
      </c>
      <c r="H163" s="137">
        <v>0.1603254336686095</v>
      </c>
      <c r="I163" s="137">
        <v>0.1263405242366851</v>
      </c>
      <c r="J163" s="137">
        <v>0.0965160580403601</v>
      </c>
      <c r="K163" s="78"/>
    </row>
    <row r="164" spans="2:11" ht="13.5" thickBot="1">
      <c r="B164" s="5"/>
      <c r="C164" s="7" t="s">
        <v>47</v>
      </c>
      <c r="D164" s="137">
        <v>0.2873677875022909</v>
      </c>
      <c r="E164" s="137">
        <v>0.2646976134340567</v>
      </c>
      <c r="F164" s="137">
        <v>0.2388788885608339</v>
      </c>
      <c r="G164" s="137">
        <v>0.2147663052215491</v>
      </c>
      <c r="H164" s="137">
        <v>0.19153808884671347</v>
      </c>
      <c r="I164" s="137">
        <v>0.16729160862259623</v>
      </c>
      <c r="J164" s="137">
        <v>0.14586841658477923</v>
      </c>
      <c r="K164" s="78"/>
    </row>
    <row r="165" spans="2:11" ht="13.5" thickBot="1">
      <c r="B165" s="5"/>
      <c r="C165" s="7" t="s">
        <v>48</v>
      </c>
      <c r="D165" s="137">
        <v>0.2655749751400338</v>
      </c>
      <c r="E165" s="137">
        <v>0.3325522927638065</v>
      </c>
      <c r="F165" s="137">
        <v>0.39017408035347456</v>
      </c>
      <c r="G165" s="137">
        <v>0.4419089263538998</v>
      </c>
      <c r="H165" s="137">
        <v>0.48968293427768506</v>
      </c>
      <c r="I165" s="137">
        <v>0.5370095338406193</v>
      </c>
      <c r="J165" s="137">
        <v>0.5728470830506026</v>
      </c>
      <c r="K165" s="78"/>
    </row>
    <row r="166" spans="2:11" ht="13.5" thickBot="1">
      <c r="B166" s="5"/>
      <c r="C166" s="7" t="s">
        <v>49</v>
      </c>
      <c r="D166" s="137">
        <v>0.13497610449962155</v>
      </c>
      <c r="E166" s="137">
        <v>0.129827733054329</v>
      </c>
      <c r="F166" s="137">
        <v>0.12452476359407849</v>
      </c>
      <c r="G166" s="137">
        <v>0.12106110767189535</v>
      </c>
      <c r="H166" s="137">
        <v>0.11933047526303703</v>
      </c>
      <c r="I166" s="137">
        <v>0.11667319079914905</v>
      </c>
      <c r="J166" s="137">
        <v>0.11568222502306341</v>
      </c>
      <c r="K166" s="78"/>
    </row>
    <row r="167" spans="2:11" ht="13.5" thickBot="1">
      <c r="B167" s="86"/>
      <c r="C167" s="7" t="s">
        <v>330</v>
      </c>
      <c r="D167" s="137">
        <v>0.0045926749867987</v>
      </c>
      <c r="E167" s="137">
        <v>0.004410116466344052</v>
      </c>
      <c r="F167" s="137">
        <v>0.01703811929147851</v>
      </c>
      <c r="G167" s="137">
        <v>0.0285062386904162</v>
      </c>
      <c r="H167" s="137">
        <v>0.03912306794395494</v>
      </c>
      <c r="I167" s="137">
        <v>0.052685142500950286</v>
      </c>
      <c r="J167" s="137">
        <v>0.0690862173011947</v>
      </c>
      <c r="K167" s="6"/>
    </row>
    <row r="168" spans="2:11" ht="13.5" thickBot="1">
      <c r="B168" s="87"/>
      <c r="C168" s="88"/>
      <c r="D168" s="88"/>
      <c r="E168" s="109"/>
      <c r="F168" s="109"/>
      <c r="G168" s="109"/>
      <c r="H168" s="109"/>
      <c r="I168" s="109"/>
      <c r="J168" s="109"/>
      <c r="K168" s="11"/>
    </row>
    <row r="169" spans="2:11" ht="13.5" thickBot="1">
      <c r="B169" s="80"/>
      <c r="C169" s="80"/>
      <c r="D169" s="80"/>
      <c r="E169" s="80"/>
      <c r="F169" s="80"/>
      <c r="G169" s="80"/>
      <c r="H169" s="80"/>
      <c r="I169" s="80"/>
      <c r="J169" s="80"/>
      <c r="K169" s="80"/>
    </row>
    <row r="170" spans="1:11" ht="12.75">
      <c r="A170" s="134" t="s">
        <v>163</v>
      </c>
      <c r="B170" s="2"/>
      <c r="C170" s="3"/>
      <c r="D170" s="3"/>
      <c r="E170" s="3"/>
      <c r="F170" s="3"/>
      <c r="G170" s="3"/>
      <c r="H170" s="3"/>
      <c r="I170" s="3"/>
      <c r="J170" s="3"/>
      <c r="K170" s="4"/>
    </row>
    <row r="171" spans="2:11" ht="15">
      <c r="B171" s="5"/>
      <c r="C171" s="131"/>
      <c r="D171" s="291" t="s">
        <v>392</v>
      </c>
      <c r="E171" s="291"/>
      <c r="F171" s="291"/>
      <c r="G171" s="291"/>
      <c r="H171" s="291"/>
      <c r="I171" s="291"/>
      <c r="J171" s="291"/>
      <c r="K171" s="78"/>
    </row>
    <row r="172" spans="2:11" ht="12.75">
      <c r="B172" s="5"/>
      <c r="C172" s="131"/>
      <c r="D172" s="292" t="s">
        <v>395</v>
      </c>
      <c r="E172" s="292"/>
      <c r="F172" s="292"/>
      <c r="G172" s="292"/>
      <c r="H172" s="292"/>
      <c r="I172" s="292"/>
      <c r="J172" s="292"/>
      <c r="K172" s="78"/>
    </row>
    <row r="173" spans="2:11" ht="12.75">
      <c r="B173" s="5"/>
      <c r="C173" s="131"/>
      <c r="D173" s="65"/>
      <c r="E173" s="65"/>
      <c r="F173" s="167"/>
      <c r="G173" s="167"/>
      <c r="H173" s="167"/>
      <c r="I173" s="167"/>
      <c r="J173" s="167"/>
      <c r="K173" s="78"/>
    </row>
    <row r="174" spans="2:11" ht="27" customHeight="1">
      <c r="B174" s="5"/>
      <c r="C174" s="131"/>
      <c r="D174" s="293" t="s">
        <v>393</v>
      </c>
      <c r="E174" s="293"/>
      <c r="F174" s="293"/>
      <c r="G174" s="293"/>
      <c r="H174" s="293"/>
      <c r="I174" s="293"/>
      <c r="J174" s="293"/>
      <c r="K174" s="78"/>
    </row>
    <row r="175" spans="2:13" ht="14.25">
      <c r="B175" s="5"/>
      <c r="C175" s="131"/>
      <c r="D175" s="166"/>
      <c r="E175" s="166"/>
      <c r="F175" s="166"/>
      <c r="G175" s="166"/>
      <c r="H175" s="166"/>
      <c r="I175" s="166"/>
      <c r="J175" s="166"/>
      <c r="K175" s="78"/>
      <c r="M175" s="126" t="s">
        <v>357</v>
      </c>
    </row>
    <row r="176" spans="2:11" ht="14.25">
      <c r="B176" s="5"/>
      <c r="C176" s="131"/>
      <c r="D176" s="303" t="s">
        <v>351</v>
      </c>
      <c r="E176" s="303"/>
      <c r="F176" s="303"/>
      <c r="G176" s="303"/>
      <c r="H176" s="303"/>
      <c r="I176" s="303"/>
      <c r="J176" s="303"/>
      <c r="K176" s="78"/>
    </row>
    <row r="177" spans="2:21" ht="14.25">
      <c r="B177" s="5"/>
      <c r="C177" s="65"/>
      <c r="D177" s="65"/>
      <c r="E177" s="65"/>
      <c r="F177" s="7"/>
      <c r="G177" s="7"/>
      <c r="H177" s="7"/>
      <c r="I177" s="7"/>
      <c r="J177" s="7"/>
      <c r="K177" s="78"/>
      <c r="U177" s="120" t="s">
        <v>270</v>
      </c>
    </row>
    <row r="178" spans="2:28" ht="13.8" thickBot="1">
      <c r="B178" s="5"/>
      <c r="C178" s="8" t="s">
        <v>38</v>
      </c>
      <c r="D178" s="152">
        <v>2015</v>
      </c>
      <c r="E178" s="152">
        <v>2016</v>
      </c>
      <c r="F178" s="152">
        <v>2017</v>
      </c>
      <c r="G178" s="152">
        <v>2018</v>
      </c>
      <c r="H178" s="152">
        <v>2019</v>
      </c>
      <c r="I178" s="152">
        <v>2020</v>
      </c>
      <c r="J178" s="152">
        <v>2021</v>
      </c>
      <c r="K178" s="78"/>
      <c r="U178" s="204"/>
      <c r="V178" s="204">
        <v>2015</v>
      </c>
      <c r="W178" s="204">
        <v>2016</v>
      </c>
      <c r="X178" s="204">
        <v>2017</v>
      </c>
      <c r="Y178" s="205">
        <v>2018</v>
      </c>
      <c r="Z178" s="205">
        <v>2019</v>
      </c>
      <c r="AA178" s="205">
        <v>2020</v>
      </c>
      <c r="AB178" s="205">
        <v>2021</v>
      </c>
    </row>
    <row r="179" spans="2:28" ht="13.8" thickBot="1">
      <c r="B179" s="5"/>
      <c r="C179" s="7" t="s">
        <v>39</v>
      </c>
      <c r="D179" s="137">
        <v>0.0006967116350843162</v>
      </c>
      <c r="E179" s="137">
        <v>0.00035443683310698625</v>
      </c>
      <c r="F179" s="137">
        <v>0.0003643872759348939</v>
      </c>
      <c r="G179" s="137">
        <v>0.0014746911119967346</v>
      </c>
      <c r="H179" s="137">
        <v>0.0007383343177790323</v>
      </c>
      <c r="I179" s="137">
        <v>0.0011404307636247112</v>
      </c>
      <c r="J179" s="137">
        <v>0</v>
      </c>
      <c r="K179" s="78"/>
      <c r="U179" s="204">
        <v>7.2</v>
      </c>
      <c r="V179" s="206">
        <f aca="true" t="shared" si="0" ref="V179:AB185">D179</f>
        <v>0.0006967116350843162</v>
      </c>
      <c r="W179" s="206">
        <f t="shared" si="0"/>
        <v>0.00035443683310698625</v>
      </c>
      <c r="X179" s="206">
        <f t="shared" si="0"/>
        <v>0.0003643872759348939</v>
      </c>
      <c r="Y179" s="206">
        <f t="shared" si="0"/>
        <v>0.0014746911119967346</v>
      </c>
      <c r="Z179" s="206">
        <f t="shared" si="0"/>
        <v>0.0007383343177790323</v>
      </c>
      <c r="AA179" s="206">
        <f t="shared" si="0"/>
        <v>0.0011404307636247112</v>
      </c>
      <c r="AB179" s="206">
        <f t="shared" si="0"/>
        <v>0</v>
      </c>
    </row>
    <row r="180" spans="2:28" ht="13.8" thickBot="1">
      <c r="B180" s="5"/>
      <c r="C180" s="7" t="s">
        <v>40</v>
      </c>
      <c r="D180" s="137">
        <v>0.015251854705973577</v>
      </c>
      <c r="E180" s="137">
        <v>0.01905810584800021</v>
      </c>
      <c r="F180" s="137">
        <v>0.005265503632663237</v>
      </c>
      <c r="G180" s="137">
        <v>0.0002391390992427036</v>
      </c>
      <c r="H180" s="137">
        <v>0.0004430005906674422</v>
      </c>
      <c r="I180" s="137">
        <v>3.092157289529564E-05</v>
      </c>
      <c r="J180" s="137">
        <v>0</v>
      </c>
      <c r="K180" s="78"/>
      <c r="U180" s="204">
        <v>7.7</v>
      </c>
      <c r="V180" s="206">
        <f t="shared" si="0"/>
        <v>0.015251854705973577</v>
      </c>
      <c r="W180" s="206">
        <f t="shared" si="0"/>
        <v>0.01905810584800021</v>
      </c>
      <c r="X180" s="206">
        <f t="shared" si="0"/>
        <v>0.005265503632663237</v>
      </c>
      <c r="Y180" s="206">
        <f t="shared" si="0"/>
        <v>0.0002391390992427036</v>
      </c>
      <c r="Z180" s="206">
        <f t="shared" si="0"/>
        <v>0.0004430005906674422</v>
      </c>
      <c r="AA180" s="206">
        <f t="shared" si="0"/>
        <v>3.092157289529564E-05</v>
      </c>
      <c r="AB180" s="206">
        <f t="shared" si="0"/>
        <v>0</v>
      </c>
    </row>
    <row r="181" spans="2:28" ht="13.8" thickBot="1">
      <c r="B181" s="5"/>
      <c r="C181" s="7" t="s">
        <v>41</v>
      </c>
      <c r="D181" s="137">
        <v>0.47291789772889214</v>
      </c>
      <c r="E181" s="137">
        <v>0.44003995234516663</v>
      </c>
      <c r="F181" s="137">
        <v>0.3868119976302601</v>
      </c>
      <c r="G181" s="137">
        <v>0.34113192506974893</v>
      </c>
      <c r="H181" s="137">
        <v>0.2941523922031897</v>
      </c>
      <c r="I181" s="137">
        <v>0.27953101897337196</v>
      </c>
      <c r="J181" s="137">
        <v>0.22279298087360985</v>
      </c>
      <c r="K181" s="78"/>
      <c r="M181" s="126"/>
      <c r="U181" s="204">
        <v>8.2</v>
      </c>
      <c r="V181" s="206">
        <f t="shared" si="0"/>
        <v>0.47291789772889214</v>
      </c>
      <c r="W181" s="206">
        <f t="shared" si="0"/>
        <v>0.44003995234516663</v>
      </c>
      <c r="X181" s="206">
        <f t="shared" si="0"/>
        <v>0.3868119976302601</v>
      </c>
      <c r="Y181" s="206">
        <f t="shared" si="0"/>
        <v>0.34113192506974893</v>
      </c>
      <c r="Z181" s="206">
        <f t="shared" si="0"/>
        <v>0.2941523922031897</v>
      </c>
      <c r="AA181" s="206">
        <f t="shared" si="0"/>
        <v>0.27953101897337196</v>
      </c>
      <c r="AB181" s="206">
        <f t="shared" si="0"/>
        <v>0.22279298087360985</v>
      </c>
    </row>
    <row r="182" spans="2:28" ht="13.8" thickBot="1">
      <c r="B182" s="5"/>
      <c r="C182" s="7" t="s">
        <v>42</v>
      </c>
      <c r="D182" s="137">
        <v>0.3176653050105936</v>
      </c>
      <c r="E182" s="137">
        <v>0.36449958307613783</v>
      </c>
      <c r="F182" s="137">
        <v>0.3158087063375013</v>
      </c>
      <c r="G182" s="137">
        <v>0.35257074531685934</v>
      </c>
      <c r="H182" s="137">
        <v>0.395378027170703</v>
      </c>
      <c r="I182" s="137">
        <v>0.40927793884198566</v>
      </c>
      <c r="J182" s="137">
        <v>0.41556103076887846</v>
      </c>
      <c r="K182" s="78"/>
      <c r="M182" s="126"/>
      <c r="U182" s="204">
        <v>8.5</v>
      </c>
      <c r="V182" s="206">
        <f t="shared" si="0"/>
        <v>0.3176653050105936</v>
      </c>
      <c r="W182" s="206">
        <f t="shared" si="0"/>
        <v>0.36449958307613783</v>
      </c>
      <c r="X182" s="206">
        <f t="shared" si="0"/>
        <v>0.3158087063375013</v>
      </c>
      <c r="Y182" s="206">
        <f t="shared" si="0"/>
        <v>0.35257074531685934</v>
      </c>
      <c r="Z182" s="206">
        <f t="shared" si="0"/>
        <v>0.395378027170703</v>
      </c>
      <c r="AA182" s="206">
        <f t="shared" si="0"/>
        <v>0.40927793884198566</v>
      </c>
      <c r="AB182" s="206">
        <f t="shared" si="0"/>
        <v>0.41556103076887846</v>
      </c>
    </row>
    <row r="183" spans="2:28" ht="13.8" thickBot="1">
      <c r="B183" s="5"/>
      <c r="C183" s="7" t="s">
        <v>43</v>
      </c>
      <c r="D183" s="137">
        <v>0.16642277926041374</v>
      </c>
      <c r="E183" s="137">
        <v>0.1684885614774319</v>
      </c>
      <c r="F183" s="137">
        <v>0.16185348089324822</v>
      </c>
      <c r="G183" s="137">
        <v>0.1748903945795137</v>
      </c>
      <c r="H183" s="137">
        <v>0.1848789131718841</v>
      </c>
      <c r="I183" s="137">
        <v>0.16539949341687676</v>
      </c>
      <c r="J183" s="137">
        <v>0.17502613251009336</v>
      </c>
      <c r="K183" s="78"/>
      <c r="U183" s="204">
        <v>9</v>
      </c>
      <c r="V183" s="206">
        <f t="shared" si="0"/>
        <v>0.16642277926041374</v>
      </c>
      <c r="W183" s="206">
        <f t="shared" si="0"/>
        <v>0.1684885614774319</v>
      </c>
      <c r="X183" s="206">
        <f t="shared" si="0"/>
        <v>0.16185348089324822</v>
      </c>
      <c r="Y183" s="206">
        <f t="shared" si="0"/>
        <v>0.1748903945795137</v>
      </c>
      <c r="Z183" s="206">
        <f t="shared" si="0"/>
        <v>0.1848789131718841</v>
      </c>
      <c r="AA183" s="206">
        <f t="shared" si="0"/>
        <v>0.16539949341687676</v>
      </c>
      <c r="AB183" s="206">
        <f t="shared" si="0"/>
        <v>0.17502613251009336</v>
      </c>
    </row>
    <row r="184" spans="2:28" ht="13.8" thickBot="1">
      <c r="B184" s="5"/>
      <c r="C184" s="7" t="s">
        <v>44</v>
      </c>
      <c r="D184" s="137">
        <v>0.00845014111735666</v>
      </c>
      <c r="E184" s="137">
        <v>0.007559360420156505</v>
      </c>
      <c r="F184" s="137">
        <v>0.005427519129052865</v>
      </c>
      <c r="G184" s="137">
        <v>0.006058190514149064</v>
      </c>
      <c r="H184" s="137">
        <v>0.004614589486119313</v>
      </c>
      <c r="I184" s="137">
        <v>0.0026592552689944666</v>
      </c>
      <c r="J184" s="137">
        <v>0.00206653494948394</v>
      </c>
      <c r="K184" s="78"/>
      <c r="U184" s="204">
        <v>10</v>
      </c>
      <c r="V184" s="206">
        <f t="shared" si="0"/>
        <v>0.00845014111735666</v>
      </c>
      <c r="W184" s="206">
        <f t="shared" si="0"/>
        <v>0.007559360420156505</v>
      </c>
      <c r="X184" s="206">
        <f t="shared" si="0"/>
        <v>0.005427519129052865</v>
      </c>
      <c r="Y184" s="206">
        <f t="shared" si="0"/>
        <v>0.006058190514149064</v>
      </c>
      <c r="Z184" s="206">
        <f t="shared" si="0"/>
        <v>0.004614589486119313</v>
      </c>
      <c r="AA184" s="206">
        <f t="shared" si="0"/>
        <v>0.0026592552689944666</v>
      </c>
      <c r="AB184" s="206">
        <f t="shared" si="0"/>
        <v>0.00206653494948394</v>
      </c>
    </row>
    <row r="185" spans="2:28" ht="13.8" thickBot="1">
      <c r="B185" s="5"/>
      <c r="C185" s="7" t="s">
        <v>330</v>
      </c>
      <c r="D185" s="137">
        <v>0.018595310541686047</v>
      </c>
      <c r="E185" s="137">
        <v>0</v>
      </c>
      <c r="F185" s="137">
        <v>0.12446840510133922</v>
      </c>
      <c r="G185" s="137">
        <v>0.12363491430848943</v>
      </c>
      <c r="H185" s="137">
        <v>0.11979474305965741</v>
      </c>
      <c r="I185" s="137">
        <v>0.1419609411622512</v>
      </c>
      <c r="J185" s="137">
        <v>0.18455332089793433</v>
      </c>
      <c r="K185" s="78"/>
      <c r="U185" s="204">
        <v>10</v>
      </c>
      <c r="V185" s="206">
        <f t="shared" si="0"/>
        <v>0.018595310541686047</v>
      </c>
      <c r="W185" s="206">
        <f t="shared" si="0"/>
        <v>0</v>
      </c>
      <c r="X185" s="206">
        <f t="shared" si="0"/>
        <v>0.12446840510133922</v>
      </c>
      <c r="Y185" s="206">
        <f t="shared" si="0"/>
        <v>0.12363491430848943</v>
      </c>
      <c r="Z185" s="206">
        <f t="shared" si="0"/>
        <v>0.11979474305965741</v>
      </c>
      <c r="AA185" s="206">
        <f t="shared" si="0"/>
        <v>0.1419609411622512</v>
      </c>
      <c r="AB185" s="206">
        <f t="shared" si="0"/>
        <v>0.18455332089793433</v>
      </c>
    </row>
    <row r="186" spans="2:28" ht="13.8" thickBot="1">
      <c r="B186" s="87"/>
      <c r="C186" s="88"/>
      <c r="D186" s="88"/>
      <c r="E186" s="109"/>
      <c r="F186" s="109"/>
      <c r="G186" s="109"/>
      <c r="H186" s="109"/>
      <c r="I186" s="109"/>
      <c r="J186" s="109"/>
      <c r="K186" s="11"/>
      <c r="U186" s="204" t="s">
        <v>355</v>
      </c>
      <c r="V186" s="207">
        <f aca="true" t="shared" si="1" ref="V186:AB186">SUMPRODUCT(V179:V185,$U$179:$U$185)</f>
        <v>8.468796988909714</v>
      </c>
      <c r="W186" s="207">
        <f t="shared" si="1"/>
        <v>8.447864083103962</v>
      </c>
      <c r="X186" s="207">
        <f t="shared" si="1"/>
        <v>8.655040921138287</v>
      </c>
      <c r="Y186" s="207">
        <f t="shared" si="1"/>
        <v>8.6775368672778</v>
      </c>
      <c r="Z186" s="207">
        <f t="shared" si="1"/>
        <v>8.689493502658003</v>
      </c>
      <c r="AA186" s="207">
        <f t="shared" si="1"/>
        <v>8.714263438412267</v>
      </c>
      <c r="AB186" s="207">
        <f t="shared" si="1"/>
        <v>8.80060495576409</v>
      </c>
    </row>
    <row r="187" spans="2:11" ht="13.8" thickBot="1">
      <c r="B187" s="80"/>
      <c r="C187" s="80"/>
      <c r="D187" s="80"/>
      <c r="E187" s="80"/>
      <c r="F187" s="80"/>
      <c r="G187" s="80"/>
      <c r="H187" s="80"/>
      <c r="I187" s="80"/>
      <c r="J187" s="80"/>
      <c r="K187" s="80"/>
    </row>
    <row r="188" spans="1:11" ht="14.25">
      <c r="A188" s="134" t="s">
        <v>164</v>
      </c>
      <c r="B188" s="2"/>
      <c r="C188" s="3"/>
      <c r="D188" s="3"/>
      <c r="E188" s="3"/>
      <c r="F188" s="3"/>
      <c r="G188" s="3"/>
      <c r="H188" s="3"/>
      <c r="I188" s="3"/>
      <c r="J188" s="3"/>
      <c r="K188" s="4"/>
    </row>
    <row r="189" spans="2:11" ht="13.8">
      <c r="B189" s="5"/>
      <c r="C189" s="169"/>
      <c r="D189" s="291" t="s">
        <v>394</v>
      </c>
      <c r="E189" s="291"/>
      <c r="F189" s="291"/>
      <c r="G189" s="291"/>
      <c r="H189" s="291"/>
      <c r="I189" s="291"/>
      <c r="J189" s="291"/>
      <c r="K189" s="78"/>
    </row>
    <row r="190" spans="2:11" ht="14.25">
      <c r="B190" s="5"/>
      <c r="C190" s="169"/>
      <c r="D190" s="292" t="s">
        <v>395</v>
      </c>
      <c r="E190" s="292"/>
      <c r="F190" s="292"/>
      <c r="G190" s="292"/>
      <c r="H190" s="292"/>
      <c r="I190" s="292"/>
      <c r="J190" s="292"/>
      <c r="K190" s="78"/>
    </row>
    <row r="191" spans="2:11" ht="14.25">
      <c r="B191" s="5"/>
      <c r="C191" s="169"/>
      <c r="D191" s="65"/>
      <c r="E191" s="65"/>
      <c r="F191" s="65"/>
      <c r="G191" s="167"/>
      <c r="H191" s="167"/>
      <c r="I191" s="167"/>
      <c r="J191" s="167"/>
      <c r="K191" s="78"/>
    </row>
    <row r="192" spans="2:13" ht="28.05" customHeight="1">
      <c r="B192" s="5"/>
      <c r="C192" s="169"/>
      <c r="D192" s="293" t="s">
        <v>396</v>
      </c>
      <c r="E192" s="293"/>
      <c r="F192" s="293"/>
      <c r="G192" s="293"/>
      <c r="H192" s="293"/>
      <c r="I192" s="293"/>
      <c r="J192" s="293"/>
      <c r="K192" s="78"/>
      <c r="M192" s="126" t="s">
        <v>360</v>
      </c>
    </row>
    <row r="193" spans="2:11" ht="14.25">
      <c r="B193" s="5"/>
      <c r="C193" s="111"/>
      <c r="D193" s="303"/>
      <c r="E193" s="303"/>
      <c r="F193" s="303"/>
      <c r="G193" s="303"/>
      <c r="H193" s="303"/>
      <c r="I193" s="303"/>
      <c r="J193" s="303"/>
      <c r="K193" s="78"/>
    </row>
    <row r="194" spans="2:21" ht="14.25">
      <c r="B194" s="5"/>
      <c r="C194" s="65"/>
      <c r="D194" s="65"/>
      <c r="E194" s="65"/>
      <c r="F194" s="65"/>
      <c r="G194" s="7"/>
      <c r="H194" s="7"/>
      <c r="I194" s="7"/>
      <c r="J194" s="7"/>
      <c r="K194" s="78"/>
      <c r="U194" s="120" t="s">
        <v>270</v>
      </c>
    </row>
    <row r="195" spans="2:28" ht="13.8" thickBot="1">
      <c r="B195" s="5"/>
      <c r="C195" s="8" t="s">
        <v>38</v>
      </c>
      <c r="D195" s="8">
        <v>2015</v>
      </c>
      <c r="E195" s="8">
        <v>2016</v>
      </c>
      <c r="F195" s="8">
        <v>2017</v>
      </c>
      <c r="G195" s="8">
        <v>2018</v>
      </c>
      <c r="H195" s="8">
        <v>2019</v>
      </c>
      <c r="I195" s="8">
        <v>2020</v>
      </c>
      <c r="J195" s="8">
        <v>2021</v>
      </c>
      <c r="K195" s="78"/>
      <c r="U195" s="204"/>
      <c r="V195" s="204">
        <v>2015</v>
      </c>
      <c r="W195" s="204">
        <v>2016</v>
      </c>
      <c r="X195" s="204">
        <v>2017</v>
      </c>
      <c r="Y195" s="205">
        <v>2018</v>
      </c>
      <c r="Z195" s="205">
        <v>2019</v>
      </c>
      <c r="AA195" s="205">
        <v>2020</v>
      </c>
      <c r="AB195" s="205">
        <v>2021</v>
      </c>
    </row>
    <row r="196" spans="2:28" ht="13.8" thickBot="1">
      <c r="B196" s="5"/>
      <c r="C196" s="7" t="s">
        <v>46</v>
      </c>
      <c r="D196" s="137">
        <v>0</v>
      </c>
      <c r="E196" s="137">
        <v>0</v>
      </c>
      <c r="F196" s="137">
        <v>0</v>
      </c>
      <c r="G196" s="137">
        <v>0</v>
      </c>
      <c r="H196" s="137">
        <v>0</v>
      </c>
      <c r="I196" s="137">
        <v>0</v>
      </c>
      <c r="J196" s="137">
        <v>0</v>
      </c>
      <c r="K196" s="78"/>
      <c r="U196" s="204">
        <v>10</v>
      </c>
      <c r="V196" s="206">
        <f aca="true" t="shared" si="2" ref="V196:AB200">D196</f>
        <v>0</v>
      </c>
      <c r="W196" s="206">
        <f t="shared" si="2"/>
        <v>0</v>
      </c>
      <c r="X196" s="206">
        <f t="shared" si="2"/>
        <v>0</v>
      </c>
      <c r="Y196" s="206">
        <f t="shared" si="2"/>
        <v>0</v>
      </c>
      <c r="Z196" s="206">
        <f t="shared" si="2"/>
        <v>0</v>
      </c>
      <c r="AA196" s="206">
        <f t="shared" si="2"/>
        <v>0</v>
      </c>
      <c r="AB196" s="206">
        <f t="shared" si="2"/>
        <v>0</v>
      </c>
    </row>
    <row r="197" spans="2:28" ht="13.8" thickBot="1">
      <c r="B197" s="5"/>
      <c r="C197" s="7" t="s">
        <v>47</v>
      </c>
      <c r="D197" s="137">
        <v>0.018934004165480866</v>
      </c>
      <c r="E197" s="137">
        <v>0.024274687250465755</v>
      </c>
      <c r="F197" s="137">
        <v>0.00563003766859736</v>
      </c>
      <c r="G197" s="137">
        <v>0.0008768433638899941</v>
      </c>
      <c r="H197" s="137">
        <v>0.001070584760779663</v>
      </c>
      <c r="I197" s="137">
        <v>0.0013605442176870353</v>
      </c>
      <c r="J197" s="137">
        <v>0</v>
      </c>
      <c r="K197" s="78"/>
      <c r="U197" s="204">
        <v>13</v>
      </c>
      <c r="V197" s="206">
        <f t="shared" si="2"/>
        <v>0.018934004165480866</v>
      </c>
      <c r="W197" s="206">
        <f t="shared" si="2"/>
        <v>0.024274687250465755</v>
      </c>
      <c r="X197" s="206">
        <f t="shared" si="2"/>
        <v>0.00563003766859736</v>
      </c>
      <c r="Y197" s="206">
        <f t="shared" si="2"/>
        <v>0.0008768433638899941</v>
      </c>
      <c r="Z197" s="206">
        <f t="shared" si="2"/>
        <v>0.001070584760779663</v>
      </c>
      <c r="AA197" s="206">
        <f t="shared" si="2"/>
        <v>0.0013605442176870353</v>
      </c>
      <c r="AB197" s="206">
        <f t="shared" si="2"/>
        <v>0</v>
      </c>
    </row>
    <row r="198" spans="2:28" ht="13.8" thickBot="1">
      <c r="B198" s="5"/>
      <c r="C198" s="7" t="s">
        <v>48</v>
      </c>
      <c r="D198" s="137">
        <v>0.8931977965035153</v>
      </c>
      <c r="E198" s="137">
        <v>0.898110194303966</v>
      </c>
      <c r="F198" s="137">
        <v>0.7914050791850621</v>
      </c>
      <c r="G198" s="137">
        <v>0.7830609804703068</v>
      </c>
      <c r="H198" s="137">
        <v>0.771042528056704</v>
      </c>
      <c r="I198" s="137">
        <v>0.7562152133580705</v>
      </c>
      <c r="J198" s="137">
        <v>0.7027659594627974</v>
      </c>
      <c r="K198" s="78"/>
      <c r="U198" s="204">
        <v>14.5</v>
      </c>
      <c r="V198" s="206">
        <f t="shared" si="2"/>
        <v>0.8931977965035153</v>
      </c>
      <c r="W198" s="206">
        <f t="shared" si="2"/>
        <v>0.898110194303966</v>
      </c>
      <c r="X198" s="206">
        <f t="shared" si="2"/>
        <v>0.7914050791850621</v>
      </c>
      <c r="Y198" s="206">
        <f t="shared" si="2"/>
        <v>0.7830609804703068</v>
      </c>
      <c r="Z198" s="206">
        <f t="shared" si="2"/>
        <v>0.771042528056704</v>
      </c>
      <c r="AA198" s="206">
        <f t="shared" si="2"/>
        <v>0.7562152133580705</v>
      </c>
      <c r="AB198" s="206">
        <f t="shared" si="2"/>
        <v>0.7027659594627974</v>
      </c>
    </row>
    <row r="199" spans="2:28" ht="13.8" thickBot="1">
      <c r="B199" s="5"/>
      <c r="C199" s="7" t="s">
        <v>49</v>
      </c>
      <c r="D199" s="137">
        <v>0.06915041521309138</v>
      </c>
      <c r="E199" s="137">
        <v>0.07761511844556827</v>
      </c>
      <c r="F199" s="137">
        <v>0.07849649641540761</v>
      </c>
      <c r="G199" s="137">
        <v>0.09242726185731368</v>
      </c>
      <c r="H199" s="137">
        <v>0.10809214412285884</v>
      </c>
      <c r="I199" s="137">
        <v>0.10046382189239338</v>
      </c>
      <c r="J199" s="137">
        <v>0.11304893288731899</v>
      </c>
      <c r="K199" s="78"/>
      <c r="U199" s="204">
        <v>18</v>
      </c>
      <c r="V199" s="206">
        <f t="shared" si="2"/>
        <v>0.06915041521309138</v>
      </c>
      <c r="W199" s="206">
        <f t="shared" si="2"/>
        <v>0.07761511844556827</v>
      </c>
      <c r="X199" s="206">
        <f t="shared" si="2"/>
        <v>0.07849649641540761</v>
      </c>
      <c r="Y199" s="206">
        <f t="shared" si="2"/>
        <v>0.09242726185731368</v>
      </c>
      <c r="Z199" s="206">
        <f t="shared" si="2"/>
        <v>0.10809214412285884</v>
      </c>
      <c r="AA199" s="206">
        <f t="shared" si="2"/>
        <v>0.10046382189239338</v>
      </c>
      <c r="AB199" s="206">
        <f t="shared" si="2"/>
        <v>0.11304893288731899</v>
      </c>
    </row>
    <row r="200" spans="2:28" ht="13.8" thickBot="1">
      <c r="B200" s="86"/>
      <c r="C200" s="7" t="s">
        <v>330</v>
      </c>
      <c r="D200" s="137">
        <v>0.01871778411791251</v>
      </c>
      <c r="E200" s="137">
        <v>0</v>
      </c>
      <c r="F200" s="137">
        <v>0.12446838673093279</v>
      </c>
      <c r="G200" s="137">
        <v>0.12363491430848939</v>
      </c>
      <c r="H200" s="137">
        <v>0.11979474305965739</v>
      </c>
      <c r="I200" s="137">
        <v>0.14196042053184915</v>
      </c>
      <c r="J200" s="137">
        <v>0.18418510764988363</v>
      </c>
      <c r="K200" s="6"/>
      <c r="U200" s="204">
        <v>18</v>
      </c>
      <c r="V200" s="206">
        <f t="shared" si="2"/>
        <v>0.01871778411791251</v>
      </c>
      <c r="W200" s="206">
        <f t="shared" si="2"/>
        <v>0</v>
      </c>
      <c r="X200" s="206">
        <f t="shared" si="2"/>
        <v>0.12446838673093279</v>
      </c>
      <c r="Y200" s="206">
        <f t="shared" si="2"/>
        <v>0.12363491430848939</v>
      </c>
      <c r="Z200" s="206">
        <f t="shared" si="2"/>
        <v>0.11979474305965739</v>
      </c>
      <c r="AA200" s="206">
        <f t="shared" si="2"/>
        <v>0.14196042053184915</v>
      </c>
      <c r="AB200" s="206">
        <f t="shared" si="2"/>
        <v>0.18418510764988363</v>
      </c>
    </row>
    <row r="201" spans="2:28" ht="13.8" thickBot="1">
      <c r="B201" s="87"/>
      <c r="C201" s="88"/>
      <c r="D201" s="88"/>
      <c r="E201" s="109"/>
      <c r="F201" s="109"/>
      <c r="G201" s="109"/>
      <c r="H201" s="109"/>
      <c r="I201" s="109"/>
      <c r="J201" s="109"/>
      <c r="K201" s="11"/>
      <c r="U201" s="204" t="s">
        <v>355</v>
      </c>
      <c r="V201" s="208">
        <f aca="true" t="shared" si="3" ref="V201:AB201">SUMPRODUCT(V196:V200,$U$196:$U$200)</f>
        <v>14.779137691410291</v>
      </c>
      <c r="W201" s="208">
        <f t="shared" si="3"/>
        <v>14.73524088368379</v>
      </c>
      <c r="X201" s="208">
        <f t="shared" si="3"/>
        <v>15.201932034509293</v>
      </c>
      <c r="Y201" s="208">
        <f t="shared" si="3"/>
        <v>15.254902351534476</v>
      </c>
      <c r="Z201" s="208">
        <f t="shared" si="3"/>
        <v>15.295998227997636</v>
      </c>
      <c r="AA201" s="208">
        <f t="shared" si="3"/>
        <v>15.346444032158319</v>
      </c>
      <c r="AB201" s="208">
        <f t="shared" si="3"/>
        <v>15.540319141880211</v>
      </c>
    </row>
    <row r="202" spans="2:19" ht="14.25">
      <c r="B202" s="80"/>
      <c r="C202" s="80"/>
      <c r="D202" s="80"/>
      <c r="E202" s="80"/>
      <c r="F202" s="80"/>
      <c r="G202" s="80"/>
      <c r="H202" s="80"/>
      <c r="I202" s="80"/>
      <c r="J202" s="80"/>
      <c r="K202" s="80"/>
      <c r="M202" s="199"/>
      <c r="N202" s="199"/>
      <c r="O202" s="199"/>
      <c r="P202" s="199"/>
      <c r="Q202" s="199"/>
      <c r="R202" s="199"/>
      <c r="S202" s="199"/>
    </row>
    <row r="203" spans="2:11" ht="14.25">
      <c r="B203" s="80"/>
      <c r="C203" s="80"/>
      <c r="D203" s="80"/>
      <c r="E203" s="80"/>
      <c r="F203" s="80"/>
      <c r="G203" s="1"/>
      <c r="H203" s="1"/>
      <c r="I203" s="1"/>
      <c r="J203" s="1"/>
      <c r="K203" s="80"/>
    </row>
    <row r="204" spans="2:11" ht="14.25">
      <c r="B204" s="80"/>
      <c r="C204" s="80"/>
      <c r="D204" s="80"/>
      <c r="E204" s="80"/>
      <c r="F204" s="80"/>
      <c r="G204" s="1"/>
      <c r="H204" s="1"/>
      <c r="I204" s="1"/>
      <c r="J204" s="1"/>
      <c r="K204" s="80"/>
    </row>
    <row r="205" spans="2:11" ht="14.25">
      <c r="B205" s="80"/>
      <c r="C205" s="80"/>
      <c r="D205" s="80"/>
      <c r="E205" s="80"/>
      <c r="F205" s="80"/>
      <c r="G205" s="1"/>
      <c r="H205" s="1"/>
      <c r="I205" s="1"/>
      <c r="J205" s="1"/>
      <c r="K205" s="80"/>
    </row>
    <row r="206" spans="2:11" ht="14.25">
      <c r="B206" s="80"/>
      <c r="C206" s="80"/>
      <c r="D206" s="80"/>
      <c r="E206" s="80"/>
      <c r="F206" s="80"/>
      <c r="G206" s="1"/>
      <c r="H206" s="1"/>
      <c r="I206" s="1"/>
      <c r="J206" s="1"/>
      <c r="K206" s="80"/>
    </row>
    <row r="207" spans="2:11" ht="14.25">
      <c r="B207" s="80"/>
      <c r="C207" s="80"/>
      <c r="D207" s="80"/>
      <c r="E207" s="80"/>
      <c r="F207" s="80"/>
      <c r="G207" s="1"/>
      <c r="H207" s="1"/>
      <c r="I207" s="1"/>
      <c r="J207" s="1"/>
      <c r="K207" s="80"/>
    </row>
    <row r="208" spans="2:11" ht="14.25">
      <c r="B208" s="80"/>
      <c r="C208" s="80"/>
      <c r="D208" s="80"/>
      <c r="E208" s="80"/>
      <c r="F208" s="80"/>
      <c r="G208" s="1"/>
      <c r="H208" s="1"/>
      <c r="I208" s="1"/>
      <c r="J208" s="1"/>
      <c r="K208" s="80"/>
    </row>
    <row r="209" spans="2:11" ht="14.25">
      <c r="B209" s="80"/>
      <c r="C209" s="80"/>
      <c r="D209" s="80"/>
      <c r="E209" s="80"/>
      <c r="F209" s="80"/>
      <c r="G209" s="1"/>
      <c r="H209" s="1"/>
      <c r="I209" s="1"/>
      <c r="J209" s="1"/>
      <c r="K209" s="80"/>
    </row>
    <row r="210" spans="2:11" ht="14.25">
      <c r="B210" s="80"/>
      <c r="C210" s="80"/>
      <c r="D210" s="80"/>
      <c r="E210" s="80"/>
      <c r="F210" s="80"/>
      <c r="G210" s="1"/>
      <c r="H210" s="1"/>
      <c r="I210" s="1"/>
      <c r="J210" s="1"/>
      <c r="K210" s="80"/>
    </row>
    <row r="211" spans="2:11" ht="14.25">
      <c r="B211" s="80"/>
      <c r="C211" s="80"/>
      <c r="D211" s="80"/>
      <c r="E211" s="80"/>
      <c r="F211" s="80"/>
      <c r="G211" s="80"/>
      <c r="H211" s="80"/>
      <c r="I211" s="80"/>
      <c r="J211" s="80"/>
      <c r="K211" s="80"/>
    </row>
    <row r="212" spans="2:11" ht="14.25">
      <c r="B212" s="80"/>
      <c r="C212" s="80"/>
      <c r="D212" s="80"/>
      <c r="E212" s="80"/>
      <c r="F212" s="80"/>
      <c r="G212" s="80"/>
      <c r="H212" s="80"/>
      <c r="I212" s="80"/>
      <c r="J212" s="80"/>
      <c r="K212" s="80"/>
    </row>
    <row r="213" spans="2:11" ht="14.25">
      <c r="B213" s="80"/>
      <c r="C213" s="80"/>
      <c r="D213" s="80"/>
      <c r="E213" s="80"/>
      <c r="F213" s="80"/>
      <c r="G213" s="80"/>
      <c r="H213" s="80"/>
      <c r="I213" s="80"/>
      <c r="J213" s="80"/>
      <c r="K213" s="80"/>
    </row>
    <row r="214" spans="2:11" ht="14.25">
      <c r="B214" s="80"/>
      <c r="C214" s="80"/>
      <c r="D214" s="80"/>
      <c r="E214" s="80"/>
      <c r="F214" s="80"/>
      <c r="G214" s="80"/>
      <c r="H214" s="80"/>
      <c r="I214" s="80"/>
      <c r="J214" s="80"/>
      <c r="K214" s="80"/>
    </row>
    <row r="215" spans="2:11" ht="14.25">
      <c r="B215" s="80"/>
      <c r="C215" s="80"/>
      <c r="D215" s="80"/>
      <c r="E215" s="80"/>
      <c r="F215" s="80"/>
      <c r="G215" s="80"/>
      <c r="H215" s="80"/>
      <c r="I215" s="80"/>
      <c r="J215" s="80"/>
      <c r="K215" s="80"/>
    </row>
    <row r="216" spans="2:11" ht="14.25">
      <c r="B216" s="80"/>
      <c r="C216" s="80"/>
      <c r="D216" s="80"/>
      <c r="E216" s="80"/>
      <c r="F216" s="80"/>
      <c r="G216" s="80"/>
      <c r="H216" s="80"/>
      <c r="I216" s="80"/>
      <c r="J216" s="80"/>
      <c r="K216" s="80"/>
    </row>
    <row r="217" spans="2:11" ht="14.25">
      <c r="B217" s="80"/>
      <c r="C217" s="80"/>
      <c r="D217" s="80"/>
      <c r="E217" s="80"/>
      <c r="F217" s="80"/>
      <c r="G217" s="80"/>
      <c r="H217" s="80"/>
      <c r="I217" s="80"/>
      <c r="J217" s="80"/>
      <c r="K217" s="80"/>
    </row>
    <row r="218" spans="2:11" ht="14.25">
      <c r="B218" s="80"/>
      <c r="C218" s="80"/>
      <c r="D218" s="80"/>
      <c r="E218" s="80"/>
      <c r="F218" s="80"/>
      <c r="G218" s="80"/>
      <c r="H218" s="80"/>
      <c r="I218" s="80"/>
      <c r="J218" s="80"/>
      <c r="K218" s="80"/>
    </row>
    <row r="219" spans="2:11" ht="14.25">
      <c r="B219" s="80"/>
      <c r="C219" s="80"/>
      <c r="D219" s="80"/>
      <c r="E219" s="80"/>
      <c r="F219" s="80"/>
      <c r="G219" s="80"/>
      <c r="H219" s="80"/>
      <c r="I219" s="80"/>
      <c r="J219" s="80"/>
      <c r="K219" s="80"/>
    </row>
    <row r="220" spans="2:11" ht="14.25">
      <c r="B220" s="80"/>
      <c r="C220" s="80"/>
      <c r="D220" s="80"/>
      <c r="E220" s="80"/>
      <c r="F220" s="80"/>
      <c r="G220" s="80"/>
      <c r="H220" s="80"/>
      <c r="I220" s="80"/>
      <c r="J220" s="80"/>
      <c r="K220" s="80"/>
    </row>
    <row r="221" spans="2:11" ht="14.25">
      <c r="B221" s="80"/>
      <c r="C221" s="80"/>
      <c r="D221" s="80"/>
      <c r="E221" s="80"/>
      <c r="F221" s="80"/>
      <c r="G221" s="80"/>
      <c r="H221" s="80"/>
      <c r="I221" s="80"/>
      <c r="J221" s="80"/>
      <c r="K221" s="80"/>
    </row>
    <row r="222" spans="2:11" ht="14.25">
      <c r="B222" s="80"/>
      <c r="C222" s="80"/>
      <c r="D222" s="80"/>
      <c r="E222" s="80"/>
      <c r="F222" s="80"/>
      <c r="G222" s="80"/>
      <c r="H222" s="80"/>
      <c r="I222" s="80"/>
      <c r="J222" s="80"/>
      <c r="K222" s="80"/>
    </row>
    <row r="223" spans="2:11" ht="14.25">
      <c r="B223" s="80"/>
      <c r="C223" s="80"/>
      <c r="D223" s="80"/>
      <c r="E223" s="80"/>
      <c r="F223" s="80"/>
      <c r="G223" s="80"/>
      <c r="H223" s="80"/>
      <c r="I223" s="80"/>
      <c r="J223" s="80"/>
      <c r="K223" s="80"/>
    </row>
    <row r="224" spans="2:11" ht="14.25">
      <c r="B224" s="80"/>
      <c r="C224" s="80"/>
      <c r="D224" s="80"/>
      <c r="E224" s="80"/>
      <c r="F224" s="80"/>
      <c r="G224" s="80"/>
      <c r="H224" s="80"/>
      <c r="I224" s="80"/>
      <c r="J224" s="80"/>
      <c r="K224" s="80"/>
    </row>
    <row r="225" spans="2:11" ht="14.25">
      <c r="B225" s="80"/>
      <c r="C225" s="80"/>
      <c r="D225" s="80"/>
      <c r="E225" s="80"/>
      <c r="F225" s="80"/>
      <c r="G225" s="80"/>
      <c r="H225" s="80"/>
      <c r="I225" s="80"/>
      <c r="J225" s="80"/>
      <c r="K225" s="80"/>
    </row>
    <row r="226" spans="2:11" ht="14.25">
      <c r="B226" s="80"/>
      <c r="C226" s="80"/>
      <c r="D226" s="80"/>
      <c r="E226" s="80"/>
      <c r="F226" s="80"/>
      <c r="G226" s="80"/>
      <c r="H226" s="80"/>
      <c r="I226" s="80"/>
      <c r="J226" s="80"/>
      <c r="K226" s="80"/>
    </row>
    <row r="227" spans="2:11" ht="14.25">
      <c r="B227" s="80"/>
      <c r="C227" s="80"/>
      <c r="D227" s="80"/>
      <c r="E227" s="80"/>
      <c r="F227" s="80"/>
      <c r="G227" s="80"/>
      <c r="H227" s="80"/>
      <c r="I227" s="80"/>
      <c r="J227" s="80"/>
      <c r="K227" s="80"/>
    </row>
    <row r="228" spans="2:11" ht="14.25">
      <c r="B228" s="80"/>
      <c r="C228" s="80"/>
      <c r="D228" s="80"/>
      <c r="E228" s="80"/>
      <c r="F228" s="80"/>
      <c r="G228" s="80"/>
      <c r="H228" s="80"/>
      <c r="I228" s="80"/>
      <c r="J228" s="80"/>
      <c r="K228" s="80"/>
    </row>
    <row r="229" spans="2:11" ht="14.25">
      <c r="B229" s="80"/>
      <c r="C229" s="80"/>
      <c r="D229" s="80"/>
      <c r="E229" s="80"/>
      <c r="F229" s="80"/>
      <c r="G229" s="80"/>
      <c r="H229" s="80"/>
      <c r="I229" s="80"/>
      <c r="J229" s="80"/>
      <c r="K229" s="80"/>
    </row>
    <row r="230" spans="2:11" ht="14.25">
      <c r="B230" s="80"/>
      <c r="C230" s="80"/>
      <c r="D230" s="80"/>
      <c r="E230" s="80"/>
      <c r="F230" s="80"/>
      <c r="G230" s="80"/>
      <c r="H230" s="80"/>
      <c r="I230" s="80"/>
      <c r="J230" s="80"/>
      <c r="K230" s="80"/>
    </row>
    <row r="231" spans="2:11" ht="14.25">
      <c r="B231" s="80"/>
      <c r="C231" s="80"/>
      <c r="D231" s="80"/>
      <c r="E231" s="80"/>
      <c r="F231" s="80"/>
      <c r="G231" s="80"/>
      <c r="H231" s="80"/>
      <c r="I231" s="80"/>
      <c r="J231" s="80"/>
      <c r="K231" s="80"/>
    </row>
    <row r="232" spans="2:11" ht="14.25">
      <c r="B232" s="80"/>
      <c r="C232" s="80"/>
      <c r="D232" s="80"/>
      <c r="E232" s="80"/>
      <c r="F232" s="80"/>
      <c r="G232" s="80"/>
      <c r="H232" s="80"/>
      <c r="I232" s="80"/>
      <c r="J232" s="80"/>
      <c r="K232" s="80"/>
    </row>
    <row r="233" spans="2:11" ht="14.25">
      <c r="B233" s="80"/>
      <c r="C233" s="80"/>
      <c r="D233" s="80"/>
      <c r="E233" s="80"/>
      <c r="F233" s="80"/>
      <c r="G233" s="80"/>
      <c r="H233" s="80"/>
      <c r="I233" s="80"/>
      <c r="J233" s="80"/>
      <c r="K233" s="80"/>
    </row>
    <row r="234" spans="2:11" ht="14.25">
      <c r="B234" s="80"/>
      <c r="C234" s="80"/>
      <c r="D234" s="80"/>
      <c r="E234" s="80"/>
      <c r="F234" s="80"/>
      <c r="G234" s="80"/>
      <c r="H234" s="80"/>
      <c r="I234" s="80"/>
      <c r="J234" s="80"/>
      <c r="K234" s="80"/>
    </row>
    <row r="235" spans="2:11" ht="14.25">
      <c r="B235" s="80"/>
      <c r="C235" s="80"/>
      <c r="D235" s="80"/>
      <c r="E235" s="80"/>
      <c r="F235" s="80"/>
      <c r="G235" s="80"/>
      <c r="H235" s="80"/>
      <c r="I235" s="80"/>
      <c r="J235" s="80"/>
      <c r="K235" s="80"/>
    </row>
    <row r="236" spans="2:11" ht="14.25">
      <c r="B236" s="80"/>
      <c r="C236" s="80"/>
      <c r="D236" s="80"/>
      <c r="E236" s="80"/>
      <c r="F236" s="80"/>
      <c r="G236" s="80"/>
      <c r="H236" s="80"/>
      <c r="I236" s="80"/>
      <c r="J236" s="80"/>
      <c r="K236" s="80"/>
    </row>
    <row r="237" spans="2:11" ht="14.25">
      <c r="B237" s="80"/>
      <c r="C237" s="80"/>
      <c r="D237" s="80"/>
      <c r="E237" s="80"/>
      <c r="F237" s="80"/>
      <c r="G237" s="80"/>
      <c r="H237" s="80"/>
      <c r="I237" s="80"/>
      <c r="J237" s="80"/>
      <c r="K237" s="80"/>
    </row>
    <row r="238" spans="2:11" ht="14.25">
      <c r="B238" s="80"/>
      <c r="C238" s="80"/>
      <c r="D238" s="80"/>
      <c r="E238" s="80"/>
      <c r="F238" s="80"/>
      <c r="G238" s="80"/>
      <c r="H238" s="80"/>
      <c r="I238" s="80"/>
      <c r="J238" s="80"/>
      <c r="K238" s="80"/>
    </row>
    <row r="239" spans="2:11" ht="14.25">
      <c r="B239" s="80"/>
      <c r="C239" s="80"/>
      <c r="D239" s="80"/>
      <c r="E239" s="80"/>
      <c r="F239" s="80"/>
      <c r="G239" s="80"/>
      <c r="H239" s="80"/>
      <c r="I239" s="80"/>
      <c r="J239" s="80"/>
      <c r="K239" s="80"/>
    </row>
    <row r="240" spans="2:11" ht="14.25">
      <c r="B240" s="80"/>
      <c r="C240" s="80"/>
      <c r="D240" s="80"/>
      <c r="E240" s="80"/>
      <c r="F240" s="80"/>
      <c r="G240" s="80"/>
      <c r="H240" s="80"/>
      <c r="I240" s="80"/>
      <c r="J240" s="80"/>
      <c r="K240" s="80"/>
    </row>
    <row r="241" spans="2:11" ht="14.25">
      <c r="B241" s="80"/>
      <c r="C241" s="80"/>
      <c r="D241" s="80"/>
      <c r="E241" s="80"/>
      <c r="F241" s="80"/>
      <c r="G241" s="80"/>
      <c r="H241" s="80"/>
      <c r="I241" s="80"/>
      <c r="J241" s="80"/>
      <c r="K241" s="80"/>
    </row>
    <row r="242" spans="2:11" ht="14.25">
      <c r="B242" s="80"/>
      <c r="C242" s="80"/>
      <c r="D242" s="80"/>
      <c r="E242" s="80"/>
      <c r="F242" s="80"/>
      <c r="G242" s="80"/>
      <c r="H242" s="80"/>
      <c r="I242" s="80"/>
      <c r="J242" s="80"/>
      <c r="K242" s="80"/>
    </row>
    <row r="243" spans="2:11" ht="14.25">
      <c r="B243" s="80"/>
      <c r="C243" s="80"/>
      <c r="D243" s="80"/>
      <c r="E243" s="80"/>
      <c r="F243" s="80"/>
      <c r="G243" s="80"/>
      <c r="H243" s="80"/>
      <c r="I243" s="80"/>
      <c r="J243" s="80"/>
      <c r="K243" s="80"/>
    </row>
    <row r="244" spans="2:11" ht="14.25">
      <c r="B244" s="80"/>
      <c r="C244" s="80"/>
      <c r="D244" s="80"/>
      <c r="E244" s="80"/>
      <c r="F244" s="80"/>
      <c r="G244" s="80"/>
      <c r="H244" s="80"/>
      <c r="I244" s="80"/>
      <c r="J244" s="80"/>
      <c r="K244" s="80"/>
    </row>
  </sheetData>
  <mergeCells count="40">
    <mergeCell ref="C97:J97"/>
    <mergeCell ref="D192:J192"/>
    <mergeCell ref="E104:J104"/>
    <mergeCell ref="E118:J118"/>
    <mergeCell ref="E119:J119"/>
    <mergeCell ref="E121:J121"/>
    <mergeCell ref="D138:J138"/>
    <mergeCell ref="D139:J139"/>
    <mergeCell ref="D141:J141"/>
    <mergeCell ref="D143:J143"/>
    <mergeCell ref="D156:J156"/>
    <mergeCell ref="D157:J157"/>
    <mergeCell ref="D159:J159"/>
    <mergeCell ref="D172:J172"/>
    <mergeCell ref="D3:I3"/>
    <mergeCell ref="D4:I4"/>
    <mergeCell ref="D6:I6"/>
    <mergeCell ref="E15:J15"/>
    <mergeCell ref="E16:J16"/>
    <mergeCell ref="E18:J18"/>
    <mergeCell ref="E31:J31"/>
    <mergeCell ref="E32:J32"/>
    <mergeCell ref="E34:J34"/>
    <mergeCell ref="E47:J47"/>
    <mergeCell ref="D193:J193"/>
    <mergeCell ref="E48:J48"/>
    <mergeCell ref="E50:J50"/>
    <mergeCell ref="E63:J63"/>
    <mergeCell ref="E64:J64"/>
    <mergeCell ref="D174:J174"/>
    <mergeCell ref="D171:J171"/>
    <mergeCell ref="E66:J66"/>
    <mergeCell ref="E85:J85"/>
    <mergeCell ref="E83:J83"/>
    <mergeCell ref="E82:J82"/>
    <mergeCell ref="E101:J101"/>
    <mergeCell ref="E102:J102"/>
    <mergeCell ref="D176:J176"/>
    <mergeCell ref="D189:J189"/>
    <mergeCell ref="D190:J190"/>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C1:L84"/>
  <sheetViews>
    <sheetView showGridLines="0" workbookViewId="0" topLeftCell="A1"/>
  </sheetViews>
  <sheetFormatPr defaultColWidth="9.25390625" defaultRowHeight="14.25"/>
  <cols>
    <col min="1" max="1" width="2.50390625" style="178" customWidth="1"/>
    <col min="2" max="2" width="4.50390625" style="37" customWidth="1"/>
    <col min="3" max="3" width="20.625" style="39" customWidth="1"/>
    <col min="4" max="4" width="85.25390625" style="39" customWidth="1"/>
    <col min="5" max="5" width="42.25390625" style="39" customWidth="1"/>
    <col min="6" max="8" width="12.25390625" style="40" customWidth="1"/>
    <col min="9" max="9" width="9.25390625" style="41" customWidth="1"/>
    <col min="10" max="10" width="27.25390625" style="41" customWidth="1"/>
    <col min="11" max="11" width="12.625" style="41" customWidth="1"/>
    <col min="12" max="12" width="74.50390625" style="41" customWidth="1"/>
    <col min="13" max="16384" width="9.25390625" style="39" customWidth="1"/>
  </cols>
  <sheetData>
    <row r="1" spans="3:4" ht="21">
      <c r="C1" s="149" t="s">
        <v>252</v>
      </c>
      <c r="D1" s="38"/>
    </row>
    <row r="2" spans="3:4" ht="17.4">
      <c r="C2" s="42"/>
      <c r="D2" s="38"/>
    </row>
    <row r="3" spans="3:8" ht="14.25">
      <c r="C3" s="283" t="s">
        <v>78</v>
      </c>
      <c r="D3" s="283" t="s">
        <v>239</v>
      </c>
      <c r="E3" s="283" t="s">
        <v>242</v>
      </c>
      <c r="F3" s="47" t="s">
        <v>291</v>
      </c>
      <c r="G3" s="48"/>
      <c r="H3" s="48"/>
    </row>
    <row r="4" spans="3:12" ht="16.5" customHeight="1">
      <c r="C4" s="284"/>
      <c r="D4" s="284"/>
      <c r="E4" s="284"/>
      <c r="F4" s="49" t="s">
        <v>235</v>
      </c>
      <c r="G4" s="50" t="s">
        <v>236</v>
      </c>
      <c r="H4" s="50" t="s">
        <v>237</v>
      </c>
      <c r="I4" s="43" t="s">
        <v>79</v>
      </c>
      <c r="J4" s="43" t="s">
        <v>20</v>
      </c>
      <c r="K4" s="43" t="s">
        <v>21</v>
      </c>
      <c r="L4" s="43" t="s">
        <v>22</v>
      </c>
    </row>
    <row r="5" spans="3:12" ht="14.25">
      <c r="C5" s="51" t="s">
        <v>23</v>
      </c>
      <c r="D5" s="45" t="s">
        <v>363</v>
      </c>
      <c r="E5" s="44" t="s">
        <v>68</v>
      </c>
      <c r="F5" s="46"/>
      <c r="G5" s="46" t="s">
        <v>238</v>
      </c>
      <c r="H5" s="46"/>
      <c r="I5" s="41" t="s">
        <v>80</v>
      </c>
      <c r="J5" s="41" t="s">
        <v>3</v>
      </c>
      <c r="K5" s="41" t="s">
        <v>33</v>
      </c>
      <c r="L5" s="41" t="s">
        <v>34</v>
      </c>
    </row>
    <row r="6" spans="3:12" ht="14.25">
      <c r="C6" s="52" t="s">
        <v>24</v>
      </c>
      <c r="D6" s="45" t="s">
        <v>292</v>
      </c>
      <c r="E6" s="44" t="s">
        <v>68</v>
      </c>
      <c r="F6" s="46"/>
      <c r="G6" s="46" t="s">
        <v>238</v>
      </c>
      <c r="H6" s="46"/>
      <c r="I6" s="41" t="s">
        <v>80</v>
      </c>
      <c r="J6" s="41" t="s">
        <v>36</v>
      </c>
      <c r="K6" s="41" t="s">
        <v>33</v>
      </c>
      <c r="L6" s="41" t="s">
        <v>150</v>
      </c>
    </row>
    <row r="7" spans="3:12" ht="14.25">
      <c r="C7" s="52" t="s">
        <v>25</v>
      </c>
      <c r="D7" s="45" t="s">
        <v>293</v>
      </c>
      <c r="E7" s="44" t="s">
        <v>68</v>
      </c>
      <c r="F7" s="46"/>
      <c r="G7" s="46" t="s">
        <v>238</v>
      </c>
      <c r="H7" s="46"/>
      <c r="I7" s="41" t="s">
        <v>80</v>
      </c>
      <c r="J7" s="41" t="s">
        <v>35</v>
      </c>
      <c r="K7" s="41" t="s">
        <v>33</v>
      </c>
      <c r="L7" s="41" t="s">
        <v>151</v>
      </c>
    </row>
    <row r="8" spans="3:12" ht="14.25">
      <c r="C8" s="52" t="s">
        <v>26</v>
      </c>
      <c r="D8" s="45" t="s">
        <v>294</v>
      </c>
      <c r="E8" s="44" t="s">
        <v>68</v>
      </c>
      <c r="F8" s="46"/>
      <c r="G8" s="46" t="s">
        <v>238</v>
      </c>
      <c r="H8" s="46"/>
      <c r="I8" s="41" t="s">
        <v>80</v>
      </c>
      <c r="J8" s="41" t="s">
        <v>35</v>
      </c>
      <c r="K8" s="41" t="s">
        <v>33</v>
      </c>
      <c r="L8" s="41" t="s">
        <v>152</v>
      </c>
    </row>
    <row r="9" spans="3:12" ht="14.25">
      <c r="C9" s="53" t="s">
        <v>254</v>
      </c>
      <c r="D9" s="45" t="s">
        <v>322</v>
      </c>
      <c r="E9" s="44" t="s">
        <v>76</v>
      </c>
      <c r="F9" s="46" t="s">
        <v>238</v>
      </c>
      <c r="G9" s="46"/>
      <c r="H9" s="46"/>
      <c r="I9" s="41" t="s">
        <v>81</v>
      </c>
      <c r="J9" s="41" t="s">
        <v>52</v>
      </c>
      <c r="K9" s="41" t="s">
        <v>33</v>
      </c>
      <c r="L9" s="41" t="s">
        <v>148</v>
      </c>
    </row>
    <row r="10" spans="3:12" ht="14.25">
      <c r="C10" s="53" t="s">
        <v>255</v>
      </c>
      <c r="D10" s="45" t="s">
        <v>323</v>
      </c>
      <c r="E10" s="44" t="s">
        <v>76</v>
      </c>
      <c r="F10" s="46" t="s">
        <v>238</v>
      </c>
      <c r="G10" s="46"/>
      <c r="H10" s="46"/>
      <c r="I10" s="41" t="s">
        <v>80</v>
      </c>
      <c r="J10" s="41" t="s">
        <v>52</v>
      </c>
      <c r="K10" s="41" t="s">
        <v>33</v>
      </c>
      <c r="L10" s="41" t="s">
        <v>149</v>
      </c>
    </row>
    <row r="11" spans="3:12" ht="14.25">
      <c r="C11" s="54" t="s">
        <v>27</v>
      </c>
      <c r="D11" s="45" t="s">
        <v>325</v>
      </c>
      <c r="E11" s="44" t="s">
        <v>68</v>
      </c>
      <c r="F11" s="46"/>
      <c r="G11" s="46" t="s">
        <v>238</v>
      </c>
      <c r="H11" s="46"/>
      <c r="I11" s="41" t="s">
        <v>80</v>
      </c>
      <c r="J11" s="41" t="s">
        <v>37</v>
      </c>
      <c r="K11" s="41" t="s">
        <v>33</v>
      </c>
      <c r="L11" s="41" t="s">
        <v>148</v>
      </c>
    </row>
    <row r="12" spans="3:12" ht="15" customHeight="1">
      <c r="C12" s="54" t="s">
        <v>28</v>
      </c>
      <c r="D12" s="195" t="s">
        <v>324</v>
      </c>
      <c r="E12" s="44" t="s">
        <v>68</v>
      </c>
      <c r="F12" s="46"/>
      <c r="G12" s="46" t="s">
        <v>238</v>
      </c>
      <c r="H12" s="46"/>
      <c r="I12" s="41" t="s">
        <v>80</v>
      </c>
      <c r="J12" s="41" t="s">
        <v>37</v>
      </c>
      <c r="K12" s="41" t="s">
        <v>33</v>
      </c>
      <c r="L12" s="41" t="s">
        <v>149</v>
      </c>
    </row>
    <row r="13" spans="3:12" ht="14.25">
      <c r="C13" s="55" t="s">
        <v>29</v>
      </c>
      <c r="D13" s="45" t="s">
        <v>328</v>
      </c>
      <c r="E13" s="44" t="s">
        <v>77</v>
      </c>
      <c r="F13" s="46" t="s">
        <v>238</v>
      </c>
      <c r="G13" s="46"/>
      <c r="H13" s="46"/>
      <c r="I13" s="41" t="s">
        <v>81</v>
      </c>
      <c r="J13" s="41" t="s">
        <v>52</v>
      </c>
      <c r="K13" s="41" t="s">
        <v>33</v>
      </c>
      <c r="L13" s="41" t="s">
        <v>148</v>
      </c>
    </row>
    <row r="14" spans="3:12" ht="14.25">
      <c r="C14" s="55" t="s">
        <v>30</v>
      </c>
      <c r="D14" s="45" t="s">
        <v>327</v>
      </c>
      <c r="E14" s="44" t="s">
        <v>77</v>
      </c>
      <c r="F14" s="46" t="s">
        <v>238</v>
      </c>
      <c r="G14" s="46"/>
      <c r="H14" s="46"/>
      <c r="I14" s="41" t="s">
        <v>80</v>
      </c>
      <c r="J14" s="41" t="s">
        <v>52</v>
      </c>
      <c r="K14" s="41" t="s">
        <v>33</v>
      </c>
      <c r="L14" s="41" t="s">
        <v>149</v>
      </c>
    </row>
    <row r="15" spans="3:12" ht="14.25">
      <c r="C15" s="51" t="s">
        <v>31</v>
      </c>
      <c r="D15" s="45" t="s">
        <v>349</v>
      </c>
      <c r="E15" s="44" t="s">
        <v>389</v>
      </c>
      <c r="F15" s="46" t="s">
        <v>238</v>
      </c>
      <c r="G15" s="46"/>
      <c r="H15" s="46"/>
      <c r="I15" s="41" t="s">
        <v>81</v>
      </c>
      <c r="J15" s="41" t="s">
        <v>52</v>
      </c>
      <c r="K15" s="41" t="s">
        <v>33</v>
      </c>
      <c r="L15" s="41" t="s">
        <v>148</v>
      </c>
    </row>
    <row r="16" spans="3:12" ht="14.25">
      <c r="C16" s="51" t="s">
        <v>32</v>
      </c>
      <c r="D16" s="45" t="s">
        <v>350</v>
      </c>
      <c r="E16" s="44" t="s">
        <v>390</v>
      </c>
      <c r="F16" s="46" t="s">
        <v>238</v>
      </c>
      <c r="G16" s="46"/>
      <c r="H16" s="46"/>
      <c r="I16" s="41" t="s">
        <v>80</v>
      </c>
      <c r="J16" s="41" t="s">
        <v>52</v>
      </c>
      <c r="K16" s="41" t="s">
        <v>33</v>
      </c>
      <c r="L16" s="41" t="s">
        <v>149</v>
      </c>
    </row>
    <row r="17" spans="3:8" ht="14.25">
      <c r="C17" s="52" t="s">
        <v>353</v>
      </c>
      <c r="D17" s="45" t="s">
        <v>356</v>
      </c>
      <c r="E17" s="44" t="s">
        <v>68</v>
      </c>
      <c r="F17" s="46"/>
      <c r="G17" s="46" t="s">
        <v>238</v>
      </c>
      <c r="H17" s="46" t="s">
        <v>238</v>
      </c>
    </row>
    <row r="18" spans="3:8" ht="14.25">
      <c r="C18" s="52" t="s">
        <v>353</v>
      </c>
      <c r="D18" s="45" t="s">
        <v>307</v>
      </c>
      <c r="E18" s="44" t="s">
        <v>68</v>
      </c>
      <c r="F18" s="46"/>
      <c r="G18" s="46" t="s">
        <v>238</v>
      </c>
      <c r="H18" s="46"/>
    </row>
    <row r="19" spans="3:8" ht="14.25">
      <c r="C19" s="52" t="s">
        <v>353</v>
      </c>
      <c r="D19" s="45" t="s">
        <v>391</v>
      </c>
      <c r="E19" s="44" t="s">
        <v>68</v>
      </c>
      <c r="F19" s="46"/>
      <c r="G19" s="46" t="s">
        <v>238</v>
      </c>
      <c r="H19" s="46"/>
    </row>
    <row r="20" spans="3:12" ht="14.25">
      <c r="C20" s="52" t="s">
        <v>353</v>
      </c>
      <c r="D20" s="45" t="s">
        <v>229</v>
      </c>
      <c r="E20" s="44" t="s">
        <v>68</v>
      </c>
      <c r="F20" s="46"/>
      <c r="G20" s="46" t="s">
        <v>238</v>
      </c>
      <c r="H20" s="46"/>
      <c r="I20" s="41" t="s">
        <v>98</v>
      </c>
      <c r="J20" s="41" t="s">
        <v>35</v>
      </c>
      <c r="K20" s="41" t="s">
        <v>33</v>
      </c>
      <c r="L20" s="41" t="s">
        <v>69</v>
      </c>
    </row>
    <row r="21" spans="3:12" ht="14.25">
      <c r="C21" s="52" t="s">
        <v>353</v>
      </c>
      <c r="D21" s="45" t="s">
        <v>228</v>
      </c>
      <c r="E21" s="44" t="s">
        <v>68</v>
      </c>
      <c r="F21" s="46"/>
      <c r="G21" s="46" t="s">
        <v>238</v>
      </c>
      <c r="H21" s="46"/>
      <c r="I21" s="41" t="s">
        <v>90</v>
      </c>
      <c r="J21" s="41" t="s">
        <v>35</v>
      </c>
      <c r="K21" s="41" t="s">
        <v>33</v>
      </c>
      <c r="L21" s="41" t="s">
        <v>70</v>
      </c>
    </row>
    <row r="22" spans="3:12" ht="14.25">
      <c r="C22" s="52" t="s">
        <v>71</v>
      </c>
      <c r="D22" s="45" t="s">
        <v>456</v>
      </c>
      <c r="E22" s="44" t="s">
        <v>77</v>
      </c>
      <c r="F22" s="46" t="s">
        <v>238</v>
      </c>
      <c r="G22" s="46"/>
      <c r="H22" s="46"/>
      <c r="I22" s="41" t="s">
        <v>82</v>
      </c>
      <c r="J22" s="41" t="s">
        <v>37</v>
      </c>
      <c r="K22" s="41" t="s">
        <v>33</v>
      </c>
      <c r="L22" s="41" t="s">
        <v>144</v>
      </c>
    </row>
    <row r="23" spans="3:12" ht="14.25">
      <c r="C23" s="52" t="s">
        <v>71</v>
      </c>
      <c r="D23" s="45" t="s">
        <v>426</v>
      </c>
      <c r="E23" s="44" t="s">
        <v>77</v>
      </c>
      <c r="F23" s="46" t="s">
        <v>238</v>
      </c>
      <c r="G23" s="46"/>
      <c r="H23" s="46"/>
      <c r="I23" s="41" t="s">
        <v>91</v>
      </c>
      <c r="J23" s="41" t="s">
        <v>37</v>
      </c>
      <c r="K23" s="41" t="s">
        <v>33</v>
      </c>
      <c r="L23" s="41" t="s">
        <v>142</v>
      </c>
    </row>
    <row r="24" spans="3:12" ht="14.25">
      <c r="C24" s="52" t="s">
        <v>71</v>
      </c>
      <c r="D24" s="45" t="s">
        <v>216</v>
      </c>
      <c r="E24" s="44" t="s">
        <v>234</v>
      </c>
      <c r="F24" s="46" t="s">
        <v>238</v>
      </c>
      <c r="G24" s="46"/>
      <c r="H24" s="46"/>
      <c r="I24" s="41" t="s">
        <v>92</v>
      </c>
      <c r="J24" s="41" t="s">
        <v>37</v>
      </c>
      <c r="K24" s="41" t="s">
        <v>33</v>
      </c>
      <c r="L24" s="41" t="s">
        <v>144</v>
      </c>
    </row>
    <row r="25" spans="3:12" ht="14.25">
      <c r="C25" s="52" t="s">
        <v>71</v>
      </c>
      <c r="D25" s="45" t="s">
        <v>338</v>
      </c>
      <c r="E25" s="44" t="s">
        <v>234</v>
      </c>
      <c r="F25" s="46" t="s">
        <v>238</v>
      </c>
      <c r="G25" s="46"/>
      <c r="H25" s="46"/>
      <c r="I25" s="41" t="s">
        <v>93</v>
      </c>
      <c r="J25" s="41" t="s">
        <v>37</v>
      </c>
      <c r="K25" s="41" t="s">
        <v>33</v>
      </c>
      <c r="L25" s="41" t="s">
        <v>142</v>
      </c>
    </row>
    <row r="26" spans="3:12" ht="14.25">
      <c r="C26" s="52" t="s">
        <v>71</v>
      </c>
      <c r="D26" s="45" t="s">
        <v>309</v>
      </c>
      <c r="E26" s="44" t="s">
        <v>68</v>
      </c>
      <c r="F26" s="46"/>
      <c r="G26" s="46" t="s">
        <v>238</v>
      </c>
      <c r="H26" s="46"/>
      <c r="I26" s="41" t="s">
        <v>94</v>
      </c>
      <c r="J26" s="41" t="s">
        <v>37</v>
      </c>
      <c r="K26" s="41" t="s">
        <v>33</v>
      </c>
      <c r="L26" s="41" t="s">
        <v>144</v>
      </c>
    </row>
    <row r="27" spans="3:12" ht="14.25">
      <c r="C27" s="52" t="s">
        <v>71</v>
      </c>
      <c r="D27" s="45" t="s">
        <v>337</v>
      </c>
      <c r="E27" s="44" t="s">
        <v>68</v>
      </c>
      <c r="F27" s="46"/>
      <c r="G27" s="46" t="s">
        <v>238</v>
      </c>
      <c r="H27" s="46"/>
      <c r="I27" s="41" t="s">
        <v>95</v>
      </c>
      <c r="J27" s="41" t="s">
        <v>37</v>
      </c>
      <c r="K27" s="41" t="s">
        <v>33</v>
      </c>
      <c r="L27" s="41" t="s">
        <v>142</v>
      </c>
    </row>
    <row r="28" spans="3:12" ht="14.25">
      <c r="C28" s="52" t="s">
        <v>71</v>
      </c>
      <c r="D28" s="45" t="s">
        <v>271</v>
      </c>
      <c r="E28" s="44" t="s">
        <v>240</v>
      </c>
      <c r="F28" s="46"/>
      <c r="G28" s="46" t="s">
        <v>238</v>
      </c>
      <c r="H28" s="46"/>
      <c r="I28" s="41" t="s">
        <v>96</v>
      </c>
      <c r="J28" s="41" t="s">
        <v>67</v>
      </c>
      <c r="K28" s="41" t="s">
        <v>33</v>
      </c>
      <c r="L28" s="41" t="s">
        <v>145</v>
      </c>
    </row>
    <row r="29" spans="3:12" ht="14.25">
      <c r="C29" s="52" t="s">
        <v>71</v>
      </c>
      <c r="D29" s="45" t="s">
        <v>272</v>
      </c>
      <c r="E29" s="44" t="s">
        <v>68</v>
      </c>
      <c r="F29" s="46"/>
      <c r="G29" s="46" t="s">
        <v>238</v>
      </c>
      <c r="H29" s="46"/>
      <c r="I29" s="41" t="s">
        <v>97</v>
      </c>
      <c r="J29" s="41" t="s">
        <v>67</v>
      </c>
      <c r="K29" s="41" t="s">
        <v>33</v>
      </c>
      <c r="L29" s="41" t="s">
        <v>145</v>
      </c>
    </row>
    <row r="30" spans="3:12" ht="14.25">
      <c r="C30" s="52" t="s">
        <v>72</v>
      </c>
      <c r="D30" s="45" t="s">
        <v>457</v>
      </c>
      <c r="E30" s="44" t="s">
        <v>77</v>
      </c>
      <c r="F30" s="46" t="s">
        <v>238</v>
      </c>
      <c r="G30" s="46"/>
      <c r="H30" s="46"/>
      <c r="I30" s="41" t="s">
        <v>82</v>
      </c>
      <c r="J30" s="41" t="s">
        <v>37</v>
      </c>
      <c r="K30" s="41" t="s">
        <v>33</v>
      </c>
      <c r="L30" s="41" t="s">
        <v>146</v>
      </c>
    </row>
    <row r="31" spans="3:12" ht="14.25">
      <c r="C31" s="52" t="s">
        <v>72</v>
      </c>
      <c r="D31" s="45" t="s">
        <v>427</v>
      </c>
      <c r="E31" s="44" t="s">
        <v>77</v>
      </c>
      <c r="F31" s="46" t="s">
        <v>238</v>
      </c>
      <c r="G31" s="46"/>
      <c r="H31" s="46"/>
      <c r="I31" s="41" t="s">
        <v>83</v>
      </c>
      <c r="J31" s="41" t="s">
        <v>37</v>
      </c>
      <c r="K31" s="41" t="s">
        <v>33</v>
      </c>
      <c r="L31" s="41" t="s">
        <v>143</v>
      </c>
    </row>
    <row r="32" spans="3:12" ht="14.25">
      <c r="C32" s="52" t="s">
        <v>72</v>
      </c>
      <c r="D32" s="45" t="s">
        <v>224</v>
      </c>
      <c r="E32" s="44" t="s">
        <v>234</v>
      </c>
      <c r="F32" s="46" t="s">
        <v>238</v>
      </c>
      <c r="G32" s="46"/>
      <c r="H32" s="46"/>
      <c r="I32" s="41" t="s">
        <v>84</v>
      </c>
      <c r="J32" s="41" t="s">
        <v>37</v>
      </c>
      <c r="K32" s="41" t="s">
        <v>33</v>
      </c>
      <c r="L32" s="41" t="s">
        <v>146</v>
      </c>
    </row>
    <row r="33" spans="3:12" ht="14.25">
      <c r="C33" s="52" t="s">
        <v>72</v>
      </c>
      <c r="D33" s="45" t="s">
        <v>341</v>
      </c>
      <c r="E33" s="44" t="s">
        <v>234</v>
      </c>
      <c r="F33" s="46" t="s">
        <v>238</v>
      </c>
      <c r="G33" s="46"/>
      <c r="H33" s="46"/>
      <c r="I33" s="41" t="s">
        <v>85</v>
      </c>
      <c r="J33" s="41" t="s">
        <v>37</v>
      </c>
      <c r="K33" s="41" t="s">
        <v>33</v>
      </c>
      <c r="L33" s="41" t="s">
        <v>143</v>
      </c>
    </row>
    <row r="34" spans="3:12" ht="14.25">
      <c r="C34" s="52" t="s">
        <v>72</v>
      </c>
      <c r="D34" s="45" t="s">
        <v>310</v>
      </c>
      <c r="E34" s="44" t="s">
        <v>68</v>
      </c>
      <c r="F34" s="46"/>
      <c r="G34" s="46" t="s">
        <v>238</v>
      </c>
      <c r="H34" s="46"/>
      <c r="I34" s="41" t="s">
        <v>86</v>
      </c>
      <c r="J34" s="41" t="s">
        <v>37</v>
      </c>
      <c r="K34" s="41" t="s">
        <v>33</v>
      </c>
      <c r="L34" s="41" t="s">
        <v>146</v>
      </c>
    </row>
    <row r="35" spans="3:12" ht="14.25">
      <c r="C35" s="52" t="s">
        <v>72</v>
      </c>
      <c r="D35" s="45" t="s">
        <v>345</v>
      </c>
      <c r="E35" s="44" t="s">
        <v>68</v>
      </c>
      <c r="F35" s="46"/>
      <c r="G35" s="46" t="s">
        <v>238</v>
      </c>
      <c r="H35" s="46"/>
      <c r="I35" s="41" t="s">
        <v>87</v>
      </c>
      <c r="J35" s="41" t="s">
        <v>37</v>
      </c>
      <c r="K35" s="41" t="s">
        <v>33</v>
      </c>
      <c r="L35" s="41" t="s">
        <v>143</v>
      </c>
    </row>
    <row r="36" spans="3:12" ht="14.25">
      <c r="C36" s="52" t="s">
        <v>72</v>
      </c>
      <c r="D36" s="45" t="s">
        <v>273</v>
      </c>
      <c r="E36" s="44" t="s">
        <v>240</v>
      </c>
      <c r="F36" s="46"/>
      <c r="G36" s="46" t="s">
        <v>238</v>
      </c>
      <c r="H36" s="46"/>
      <c r="I36" s="41" t="s">
        <v>88</v>
      </c>
      <c r="J36" s="41" t="s">
        <v>67</v>
      </c>
      <c r="K36" s="41" t="s">
        <v>33</v>
      </c>
      <c r="L36" s="41" t="s">
        <v>147</v>
      </c>
    </row>
    <row r="37" spans="3:12" ht="14.25">
      <c r="C37" s="52" t="s">
        <v>72</v>
      </c>
      <c r="D37" s="45" t="s">
        <v>274</v>
      </c>
      <c r="E37" s="44" t="s">
        <v>68</v>
      </c>
      <c r="F37" s="46"/>
      <c r="G37" s="46" t="s">
        <v>238</v>
      </c>
      <c r="H37" s="46"/>
      <c r="I37" s="41" t="s">
        <v>89</v>
      </c>
      <c r="J37" s="41" t="s">
        <v>67</v>
      </c>
      <c r="K37" s="41" t="s">
        <v>33</v>
      </c>
      <c r="L37" s="41" t="s">
        <v>147</v>
      </c>
    </row>
    <row r="38" spans="3:12" ht="14.25">
      <c r="C38" s="52" t="s">
        <v>73</v>
      </c>
      <c r="D38" s="45" t="s">
        <v>431</v>
      </c>
      <c r="E38" s="44" t="s">
        <v>77</v>
      </c>
      <c r="F38" s="46" t="s">
        <v>238</v>
      </c>
      <c r="G38" s="46"/>
      <c r="H38" s="46"/>
      <c r="I38" s="41" t="s">
        <v>80</v>
      </c>
      <c r="J38" s="41" t="s">
        <v>74</v>
      </c>
      <c r="K38" s="41" t="s">
        <v>33</v>
      </c>
      <c r="L38" s="41" t="s">
        <v>75</v>
      </c>
    </row>
    <row r="39" spans="3:12" ht="14.25">
      <c r="C39" s="52" t="s">
        <v>73</v>
      </c>
      <c r="D39" s="45" t="s">
        <v>430</v>
      </c>
      <c r="E39" s="44" t="s">
        <v>77</v>
      </c>
      <c r="F39" s="46" t="s">
        <v>238</v>
      </c>
      <c r="G39" s="46"/>
      <c r="H39" s="46"/>
      <c r="I39" s="41" t="s">
        <v>80</v>
      </c>
      <c r="J39" s="41" t="s">
        <v>74</v>
      </c>
      <c r="K39" s="41" t="s">
        <v>33</v>
      </c>
      <c r="L39" s="41" t="s">
        <v>75</v>
      </c>
    </row>
    <row r="40" spans="3:12" ht="14.25">
      <c r="C40" s="53" t="s">
        <v>114</v>
      </c>
      <c r="D40" s="45" t="s">
        <v>275</v>
      </c>
      <c r="E40" s="44" t="s">
        <v>68</v>
      </c>
      <c r="F40" s="46"/>
      <c r="G40" s="46" t="s">
        <v>238</v>
      </c>
      <c r="H40" s="46"/>
      <c r="I40" s="41" t="s">
        <v>80</v>
      </c>
      <c r="J40" s="41" t="s">
        <v>36</v>
      </c>
      <c r="K40" s="41" t="s">
        <v>33</v>
      </c>
      <c r="L40" s="41" t="s">
        <v>128</v>
      </c>
    </row>
    <row r="41" spans="3:12" ht="14.25">
      <c r="C41" s="53" t="s">
        <v>114</v>
      </c>
      <c r="D41" s="45" t="s">
        <v>311</v>
      </c>
      <c r="E41" s="44" t="s">
        <v>68</v>
      </c>
      <c r="F41" s="46"/>
      <c r="G41" s="46" t="s">
        <v>238</v>
      </c>
      <c r="H41" s="46"/>
      <c r="I41" s="41" t="s">
        <v>99</v>
      </c>
      <c r="J41" s="41" t="s">
        <v>58</v>
      </c>
      <c r="K41" s="41" t="s">
        <v>33</v>
      </c>
      <c r="L41" s="41" t="s">
        <v>118</v>
      </c>
    </row>
    <row r="42" spans="3:12" ht="14.25">
      <c r="C42" s="53" t="s">
        <v>114</v>
      </c>
      <c r="D42" s="45" t="s">
        <v>276</v>
      </c>
      <c r="E42" s="44" t="s">
        <v>76</v>
      </c>
      <c r="F42" s="46" t="s">
        <v>238</v>
      </c>
      <c r="G42" s="46"/>
      <c r="H42" s="46"/>
      <c r="I42" s="41" t="s">
        <v>100</v>
      </c>
      <c r="J42" s="41" t="s">
        <v>35</v>
      </c>
      <c r="K42" s="41" t="s">
        <v>33</v>
      </c>
      <c r="L42" s="41" t="s">
        <v>129</v>
      </c>
    </row>
    <row r="43" spans="3:12" ht="14.25">
      <c r="C43" s="53" t="s">
        <v>114</v>
      </c>
      <c r="D43" s="45" t="s">
        <v>398</v>
      </c>
      <c r="E43" s="44" t="s">
        <v>77</v>
      </c>
      <c r="F43" s="46" t="s">
        <v>238</v>
      </c>
      <c r="G43" s="46"/>
      <c r="H43" s="46"/>
      <c r="I43" s="41" t="s">
        <v>101</v>
      </c>
      <c r="J43" s="41" t="s">
        <v>35</v>
      </c>
      <c r="K43" s="41" t="s">
        <v>33</v>
      </c>
      <c r="L43" s="41" t="s">
        <v>129</v>
      </c>
    </row>
    <row r="44" spans="3:12" ht="14.25">
      <c r="C44" s="53" t="s">
        <v>114</v>
      </c>
      <c r="D44" s="45" t="s">
        <v>277</v>
      </c>
      <c r="E44" s="44" t="s">
        <v>240</v>
      </c>
      <c r="F44" s="46"/>
      <c r="G44" s="46" t="s">
        <v>238</v>
      </c>
      <c r="H44" s="46"/>
      <c r="I44" s="41" t="s">
        <v>102</v>
      </c>
      <c r="J44" s="41" t="s">
        <v>59</v>
      </c>
      <c r="K44" s="41" t="s">
        <v>33</v>
      </c>
      <c r="L44" s="41" t="s">
        <v>119</v>
      </c>
    </row>
    <row r="45" spans="3:12" ht="14.25">
      <c r="C45" s="53" t="s">
        <v>114</v>
      </c>
      <c r="D45" s="45" t="s">
        <v>278</v>
      </c>
      <c r="E45" s="44" t="s">
        <v>76</v>
      </c>
      <c r="F45" s="46" t="s">
        <v>238</v>
      </c>
      <c r="G45" s="46"/>
      <c r="H45" s="46"/>
      <c r="I45" s="41" t="s">
        <v>103</v>
      </c>
      <c r="J45" s="41" t="s">
        <v>35</v>
      </c>
      <c r="K45" s="41" t="s">
        <v>33</v>
      </c>
      <c r="L45" s="41" t="s">
        <v>130</v>
      </c>
    </row>
    <row r="46" spans="3:12" ht="14.25">
      <c r="C46" s="53" t="s">
        <v>114</v>
      </c>
      <c r="D46" s="45" t="s">
        <v>399</v>
      </c>
      <c r="E46" s="44" t="s">
        <v>77</v>
      </c>
      <c r="F46" s="46" t="s">
        <v>238</v>
      </c>
      <c r="G46" s="46"/>
      <c r="H46" s="46"/>
      <c r="I46" s="41" t="s">
        <v>104</v>
      </c>
      <c r="J46" s="41" t="s">
        <v>35</v>
      </c>
      <c r="K46" s="41" t="s">
        <v>33</v>
      </c>
      <c r="L46" s="41" t="s">
        <v>130</v>
      </c>
    </row>
    <row r="47" spans="3:12" ht="14.25">
      <c r="C47" s="53" t="s">
        <v>114</v>
      </c>
      <c r="D47" s="45" t="s">
        <v>314</v>
      </c>
      <c r="E47" s="44" t="s">
        <v>240</v>
      </c>
      <c r="F47" s="46"/>
      <c r="G47" s="46" t="s">
        <v>238</v>
      </c>
      <c r="H47" s="46"/>
      <c r="I47" s="41" t="s">
        <v>105</v>
      </c>
      <c r="J47" s="41" t="s">
        <v>59</v>
      </c>
      <c r="K47" s="41" t="s">
        <v>33</v>
      </c>
      <c r="L47" s="41" t="s">
        <v>120</v>
      </c>
    </row>
    <row r="48" spans="3:12" ht="14.25">
      <c r="C48" s="53" t="s">
        <v>114</v>
      </c>
      <c r="D48" s="195" t="s">
        <v>402</v>
      </c>
      <c r="E48" s="44" t="s">
        <v>76</v>
      </c>
      <c r="F48" s="46" t="s">
        <v>238</v>
      </c>
      <c r="G48" s="46"/>
      <c r="H48" s="46"/>
      <c r="I48" s="41" t="s">
        <v>106</v>
      </c>
      <c r="J48" s="41" t="s">
        <v>60</v>
      </c>
      <c r="K48" s="41" t="s">
        <v>33</v>
      </c>
      <c r="L48" s="41" t="s">
        <v>119</v>
      </c>
    </row>
    <row r="49" spans="3:12" ht="14.25">
      <c r="C49" s="53" t="s">
        <v>114</v>
      </c>
      <c r="D49" s="45" t="s">
        <v>403</v>
      </c>
      <c r="E49" s="44" t="s">
        <v>76</v>
      </c>
      <c r="F49" s="46" t="s">
        <v>238</v>
      </c>
      <c r="G49" s="46"/>
      <c r="H49" s="46"/>
      <c r="I49" s="41" t="s">
        <v>107</v>
      </c>
      <c r="J49" s="41" t="s">
        <v>60</v>
      </c>
      <c r="K49" s="41" t="s">
        <v>33</v>
      </c>
      <c r="L49" s="41" t="s">
        <v>120</v>
      </c>
    </row>
    <row r="50" spans="3:12" ht="14.25">
      <c r="C50" s="53" t="s">
        <v>114</v>
      </c>
      <c r="D50" s="45" t="s">
        <v>404</v>
      </c>
      <c r="E50" s="44" t="s">
        <v>397</v>
      </c>
      <c r="F50" s="46" t="s">
        <v>238</v>
      </c>
      <c r="G50" s="46"/>
      <c r="H50" s="46"/>
      <c r="I50" s="41" t="s">
        <v>108</v>
      </c>
      <c r="J50" s="41" t="s">
        <v>60</v>
      </c>
      <c r="K50" s="41" t="s">
        <v>33</v>
      </c>
      <c r="L50" s="41" t="s">
        <v>119</v>
      </c>
    </row>
    <row r="51" spans="3:12" ht="14.25">
      <c r="C51" s="53" t="s">
        <v>114</v>
      </c>
      <c r="D51" s="45" t="s">
        <v>405</v>
      </c>
      <c r="E51" s="44" t="s">
        <v>397</v>
      </c>
      <c r="F51" s="46" t="s">
        <v>238</v>
      </c>
      <c r="G51" s="46"/>
      <c r="H51" s="46"/>
      <c r="I51" s="41" t="s">
        <v>109</v>
      </c>
      <c r="J51" s="41" t="s">
        <v>60</v>
      </c>
      <c r="K51" s="41" t="s">
        <v>33</v>
      </c>
      <c r="L51" s="41" t="s">
        <v>120</v>
      </c>
    </row>
    <row r="52" spans="3:12" ht="14.25">
      <c r="C52" s="53" t="s">
        <v>115</v>
      </c>
      <c r="D52" s="45" t="s">
        <v>281</v>
      </c>
      <c r="E52" s="44" t="s">
        <v>68</v>
      </c>
      <c r="F52" s="46"/>
      <c r="G52" s="46" t="s">
        <v>238</v>
      </c>
      <c r="H52" s="46"/>
      <c r="I52" s="41" t="s">
        <v>80</v>
      </c>
      <c r="J52" s="41" t="s">
        <v>36</v>
      </c>
      <c r="K52" s="41" t="s">
        <v>33</v>
      </c>
      <c r="L52" s="41" t="s">
        <v>131</v>
      </c>
    </row>
    <row r="53" spans="3:12" ht="14.25">
      <c r="C53" s="53" t="s">
        <v>115</v>
      </c>
      <c r="D53" s="45" t="s">
        <v>312</v>
      </c>
      <c r="E53" s="44" t="s">
        <v>68</v>
      </c>
      <c r="F53" s="46"/>
      <c r="G53" s="46" t="s">
        <v>238</v>
      </c>
      <c r="H53" s="46"/>
      <c r="I53" s="41" t="s">
        <v>99</v>
      </c>
      <c r="J53" s="41" t="s">
        <v>58</v>
      </c>
      <c r="K53" s="41" t="s">
        <v>33</v>
      </c>
      <c r="L53" s="41" t="s">
        <v>121</v>
      </c>
    </row>
    <row r="54" spans="3:12" ht="14.25">
      <c r="C54" s="53" t="s">
        <v>115</v>
      </c>
      <c r="D54" s="45" t="s">
        <v>406</v>
      </c>
      <c r="E54" s="44" t="s">
        <v>76</v>
      </c>
      <c r="F54" s="46" t="s">
        <v>238</v>
      </c>
      <c r="G54" s="46"/>
      <c r="H54" s="46"/>
      <c r="I54" s="41" t="s">
        <v>100</v>
      </c>
      <c r="J54" s="41" t="s">
        <v>35</v>
      </c>
      <c r="K54" s="41" t="s">
        <v>33</v>
      </c>
      <c r="L54" s="41" t="s">
        <v>132</v>
      </c>
    </row>
    <row r="55" spans="3:12" ht="14.25">
      <c r="C55" s="53" t="s">
        <v>115</v>
      </c>
      <c r="D55" s="45" t="s">
        <v>407</v>
      </c>
      <c r="E55" s="44" t="s">
        <v>77</v>
      </c>
      <c r="F55" s="46" t="s">
        <v>238</v>
      </c>
      <c r="G55" s="46"/>
      <c r="H55" s="46"/>
      <c r="I55" s="41" t="s">
        <v>101</v>
      </c>
      <c r="J55" s="41" t="s">
        <v>35</v>
      </c>
      <c r="K55" s="41" t="s">
        <v>33</v>
      </c>
      <c r="L55" s="41" t="s">
        <v>132</v>
      </c>
    </row>
    <row r="56" spans="3:12" ht="14.25">
      <c r="C56" s="53" t="s">
        <v>115</v>
      </c>
      <c r="D56" s="45" t="s">
        <v>282</v>
      </c>
      <c r="E56" s="44" t="s">
        <v>240</v>
      </c>
      <c r="F56" s="46"/>
      <c r="G56" s="46" t="s">
        <v>238</v>
      </c>
      <c r="H56" s="46"/>
      <c r="I56" s="41" t="s">
        <v>102</v>
      </c>
      <c r="J56" s="41" t="s">
        <v>59</v>
      </c>
      <c r="K56" s="41" t="s">
        <v>33</v>
      </c>
      <c r="L56" s="41" t="s">
        <v>122</v>
      </c>
    </row>
    <row r="57" spans="3:12" ht="14.25">
      <c r="C57" s="53" t="s">
        <v>115</v>
      </c>
      <c r="D57" s="45" t="s">
        <v>408</v>
      </c>
      <c r="E57" s="44" t="s">
        <v>76</v>
      </c>
      <c r="F57" s="46" t="s">
        <v>238</v>
      </c>
      <c r="G57" s="46"/>
      <c r="H57" s="46"/>
      <c r="I57" s="41" t="s">
        <v>103</v>
      </c>
      <c r="J57" s="41" t="s">
        <v>35</v>
      </c>
      <c r="K57" s="41" t="s">
        <v>33</v>
      </c>
      <c r="L57" s="41" t="s">
        <v>133</v>
      </c>
    </row>
    <row r="58" spans="3:12" ht="14.25">
      <c r="C58" s="53" t="s">
        <v>115</v>
      </c>
      <c r="D58" s="45" t="s">
        <v>409</v>
      </c>
      <c r="E58" s="44" t="s">
        <v>77</v>
      </c>
      <c r="F58" s="46" t="s">
        <v>238</v>
      </c>
      <c r="G58" s="46"/>
      <c r="H58" s="46"/>
      <c r="I58" s="41" t="s">
        <v>104</v>
      </c>
      <c r="J58" s="41" t="s">
        <v>35</v>
      </c>
      <c r="K58" s="41" t="s">
        <v>33</v>
      </c>
      <c r="L58" s="41" t="s">
        <v>133</v>
      </c>
    </row>
    <row r="59" spans="3:12" ht="14.25">
      <c r="C59" s="53" t="s">
        <v>115</v>
      </c>
      <c r="D59" s="45" t="s">
        <v>283</v>
      </c>
      <c r="E59" s="44" t="s">
        <v>240</v>
      </c>
      <c r="F59" s="46"/>
      <c r="G59" s="46" t="s">
        <v>238</v>
      </c>
      <c r="H59" s="46"/>
      <c r="I59" s="41" t="s">
        <v>105</v>
      </c>
      <c r="J59" s="41" t="s">
        <v>59</v>
      </c>
      <c r="K59" s="41" t="s">
        <v>33</v>
      </c>
      <c r="L59" s="41" t="s">
        <v>123</v>
      </c>
    </row>
    <row r="60" spans="3:12" ht="14.25">
      <c r="C60" s="53" t="s">
        <v>116</v>
      </c>
      <c r="D60" s="45" t="s">
        <v>284</v>
      </c>
      <c r="E60" s="44" t="s">
        <v>68</v>
      </c>
      <c r="F60" s="46"/>
      <c r="G60" s="46" t="s">
        <v>238</v>
      </c>
      <c r="H60" s="46"/>
      <c r="I60" s="41" t="s">
        <v>80</v>
      </c>
      <c r="J60" s="41" t="s">
        <v>36</v>
      </c>
      <c r="K60" s="41" t="s">
        <v>33</v>
      </c>
      <c r="L60" s="41" t="s">
        <v>134</v>
      </c>
    </row>
    <row r="61" spans="3:12" ht="14.25">
      <c r="C61" s="53" t="s">
        <v>116</v>
      </c>
      <c r="D61" s="45" t="s">
        <v>410</v>
      </c>
      <c r="E61" s="44" t="s">
        <v>76</v>
      </c>
      <c r="F61" s="46" t="s">
        <v>238</v>
      </c>
      <c r="G61" s="46"/>
      <c r="H61" s="46"/>
      <c r="I61" s="41" t="s">
        <v>99</v>
      </c>
      <c r="J61" s="41" t="s">
        <v>35</v>
      </c>
      <c r="K61" s="41" t="s">
        <v>33</v>
      </c>
      <c r="L61" s="41" t="s">
        <v>135</v>
      </c>
    </row>
    <row r="62" spans="3:12" ht="14.25">
      <c r="C62" s="53" t="s">
        <v>116</v>
      </c>
      <c r="D62" s="45" t="s">
        <v>411</v>
      </c>
      <c r="E62" s="44" t="s">
        <v>77</v>
      </c>
      <c r="F62" s="46" t="s">
        <v>238</v>
      </c>
      <c r="G62" s="46"/>
      <c r="H62" s="46"/>
      <c r="I62" s="41" t="s">
        <v>100</v>
      </c>
      <c r="J62" s="41" t="s">
        <v>35</v>
      </c>
      <c r="K62" s="41" t="s">
        <v>33</v>
      </c>
      <c r="L62" s="41" t="s">
        <v>135</v>
      </c>
    </row>
    <row r="63" spans="3:12" ht="14.25">
      <c r="C63" s="53" t="s">
        <v>116</v>
      </c>
      <c r="D63" s="45" t="s">
        <v>285</v>
      </c>
      <c r="E63" s="44" t="s">
        <v>240</v>
      </c>
      <c r="F63" s="46"/>
      <c r="G63" s="46" t="s">
        <v>238</v>
      </c>
      <c r="H63" s="46"/>
      <c r="I63" s="41" t="s">
        <v>111</v>
      </c>
      <c r="J63" s="41" t="s">
        <v>59</v>
      </c>
      <c r="K63" s="41" t="s">
        <v>33</v>
      </c>
      <c r="L63" s="41" t="s">
        <v>124</v>
      </c>
    </row>
    <row r="64" spans="3:12" ht="14.25">
      <c r="C64" s="53" t="s">
        <v>116</v>
      </c>
      <c r="D64" s="45" t="s">
        <v>362</v>
      </c>
      <c r="E64" s="44" t="s">
        <v>76</v>
      </c>
      <c r="F64" s="46" t="s">
        <v>238</v>
      </c>
      <c r="G64" s="46"/>
      <c r="H64" s="46"/>
      <c r="I64" s="41" t="s">
        <v>112</v>
      </c>
      <c r="J64" s="41" t="s">
        <v>60</v>
      </c>
      <c r="K64" s="41" t="s">
        <v>33</v>
      </c>
      <c r="L64" s="41" t="s">
        <v>124</v>
      </c>
    </row>
    <row r="65" spans="3:12" ht="14.25">
      <c r="C65" s="53" t="s">
        <v>116</v>
      </c>
      <c r="D65" s="45" t="s">
        <v>400</v>
      </c>
      <c r="E65" s="44" t="s">
        <v>397</v>
      </c>
      <c r="F65" s="46" t="s">
        <v>238</v>
      </c>
      <c r="G65" s="46"/>
      <c r="H65" s="46"/>
      <c r="I65" s="41" t="s">
        <v>103</v>
      </c>
      <c r="J65" s="41" t="s">
        <v>60</v>
      </c>
      <c r="K65" s="41" t="s">
        <v>33</v>
      </c>
      <c r="L65" s="41" t="s">
        <v>124</v>
      </c>
    </row>
    <row r="66" spans="3:12" ht="14.25">
      <c r="C66" s="53" t="s">
        <v>117</v>
      </c>
      <c r="D66" s="45" t="s">
        <v>286</v>
      </c>
      <c r="E66" s="44" t="s">
        <v>68</v>
      </c>
      <c r="F66" s="46"/>
      <c r="G66" s="46" t="s">
        <v>238</v>
      </c>
      <c r="H66" s="46"/>
      <c r="I66" s="41" t="s">
        <v>80</v>
      </c>
      <c r="J66" s="41" t="s">
        <v>36</v>
      </c>
      <c r="K66" s="41" t="s">
        <v>33</v>
      </c>
      <c r="L66" s="41" t="s">
        <v>136</v>
      </c>
    </row>
    <row r="67" spans="3:12" ht="14.25">
      <c r="C67" s="53" t="s">
        <v>117</v>
      </c>
      <c r="D67" s="45" t="s">
        <v>230</v>
      </c>
      <c r="E67" s="44" t="s">
        <v>76</v>
      </c>
      <c r="F67" s="46" t="s">
        <v>238</v>
      </c>
      <c r="G67" s="46"/>
      <c r="H67" s="46"/>
      <c r="I67" s="41" t="s">
        <v>99</v>
      </c>
      <c r="J67" s="41" t="s">
        <v>35</v>
      </c>
      <c r="K67" s="41" t="s">
        <v>33</v>
      </c>
      <c r="L67" s="41" t="s">
        <v>137</v>
      </c>
    </row>
    <row r="68" spans="3:12" ht="14.25">
      <c r="C68" s="53" t="s">
        <v>117</v>
      </c>
      <c r="D68" s="45" t="s">
        <v>313</v>
      </c>
      <c r="E68" s="44" t="s">
        <v>77</v>
      </c>
      <c r="F68" s="46" t="s">
        <v>238</v>
      </c>
      <c r="G68" s="46"/>
      <c r="H68" s="46"/>
      <c r="I68" s="41" t="s">
        <v>100</v>
      </c>
      <c r="J68" s="41" t="s">
        <v>35</v>
      </c>
      <c r="K68" s="41" t="s">
        <v>33</v>
      </c>
      <c r="L68" s="41" t="s">
        <v>137</v>
      </c>
    </row>
    <row r="69" spans="3:12" ht="14.25">
      <c r="C69" s="53" t="s">
        <v>117</v>
      </c>
      <c r="D69" s="45" t="s">
        <v>288</v>
      </c>
      <c r="E69" s="44" t="s">
        <v>240</v>
      </c>
      <c r="F69" s="46"/>
      <c r="G69" s="46" t="s">
        <v>238</v>
      </c>
      <c r="H69" s="46"/>
      <c r="I69" s="41" t="s">
        <v>101</v>
      </c>
      <c r="J69" s="41" t="s">
        <v>59</v>
      </c>
      <c r="K69" s="41" t="s">
        <v>33</v>
      </c>
      <c r="L69" s="41" t="s">
        <v>125</v>
      </c>
    </row>
    <row r="70" spans="3:12" ht="14.25">
      <c r="C70" s="53" t="s">
        <v>435</v>
      </c>
      <c r="D70" s="45" t="s">
        <v>289</v>
      </c>
      <c r="E70" s="44" t="s">
        <v>68</v>
      </c>
      <c r="F70" s="46"/>
      <c r="G70" s="46" t="s">
        <v>238</v>
      </c>
      <c r="H70" s="46"/>
      <c r="I70" s="41" t="s">
        <v>80</v>
      </c>
      <c r="J70" s="41" t="s">
        <v>36</v>
      </c>
      <c r="K70" s="41" t="s">
        <v>33</v>
      </c>
      <c r="L70" s="41" t="s">
        <v>138</v>
      </c>
    </row>
    <row r="71" spans="3:12" ht="14.25">
      <c r="C71" s="53" t="s">
        <v>435</v>
      </c>
      <c r="D71" s="45" t="s">
        <v>412</v>
      </c>
      <c r="E71" s="44" t="s">
        <v>76</v>
      </c>
      <c r="F71" s="46" t="s">
        <v>238</v>
      </c>
      <c r="G71" s="46"/>
      <c r="H71" s="46"/>
      <c r="I71" s="41" t="s">
        <v>99</v>
      </c>
      <c r="J71" s="41" t="s">
        <v>35</v>
      </c>
      <c r="K71" s="41" t="s">
        <v>33</v>
      </c>
      <c r="L71" s="41" t="s">
        <v>139</v>
      </c>
    </row>
    <row r="72" spans="3:12" ht="14.25">
      <c r="C72" s="53" t="s">
        <v>435</v>
      </c>
      <c r="D72" s="45" t="s">
        <v>413</v>
      </c>
      <c r="E72" s="44" t="s">
        <v>77</v>
      </c>
      <c r="F72" s="46" t="s">
        <v>238</v>
      </c>
      <c r="G72" s="46"/>
      <c r="H72" s="46"/>
      <c r="I72" s="41" t="s">
        <v>100</v>
      </c>
      <c r="J72" s="41" t="s">
        <v>35</v>
      </c>
      <c r="K72" s="41" t="s">
        <v>33</v>
      </c>
      <c r="L72" s="41" t="s">
        <v>139</v>
      </c>
    </row>
    <row r="73" spans="3:12" ht="14.25">
      <c r="C73" s="53" t="s">
        <v>435</v>
      </c>
      <c r="D73" s="45" t="s">
        <v>290</v>
      </c>
      <c r="E73" s="44" t="s">
        <v>240</v>
      </c>
      <c r="F73" s="46"/>
      <c r="G73" s="46" t="s">
        <v>238</v>
      </c>
      <c r="H73" s="46"/>
      <c r="I73" s="41" t="s">
        <v>101</v>
      </c>
      <c r="J73" s="41" t="s">
        <v>59</v>
      </c>
      <c r="K73" s="41" t="s">
        <v>33</v>
      </c>
      <c r="L73" s="41" t="s">
        <v>126</v>
      </c>
    </row>
    <row r="74" spans="3:12" ht="14.25">
      <c r="C74" s="53" t="s">
        <v>444</v>
      </c>
      <c r="D74" s="45" t="s">
        <v>436</v>
      </c>
      <c r="E74" s="44" t="s">
        <v>68</v>
      </c>
      <c r="F74" s="46"/>
      <c r="G74" s="46" t="s">
        <v>238</v>
      </c>
      <c r="H74" s="46"/>
      <c r="I74" s="41" t="s">
        <v>80</v>
      </c>
      <c r="J74" s="41" t="s">
        <v>36</v>
      </c>
      <c r="K74" s="41" t="s">
        <v>33</v>
      </c>
      <c r="L74" s="41" t="s">
        <v>140</v>
      </c>
    </row>
    <row r="75" spans="3:12" ht="14.25">
      <c r="C75" s="53" t="s">
        <v>444</v>
      </c>
      <c r="D75" s="45" t="s">
        <v>445</v>
      </c>
      <c r="E75" s="44" t="s">
        <v>76</v>
      </c>
      <c r="F75" s="46" t="s">
        <v>238</v>
      </c>
      <c r="G75" s="46"/>
      <c r="H75" s="46"/>
      <c r="I75" s="41" t="s">
        <v>99</v>
      </c>
      <c r="J75" s="41" t="s">
        <v>35</v>
      </c>
      <c r="K75" s="41" t="s">
        <v>33</v>
      </c>
      <c r="L75" s="41" t="s">
        <v>141</v>
      </c>
    </row>
    <row r="76" spans="3:12" ht="14.25">
      <c r="C76" s="53" t="s">
        <v>444</v>
      </c>
      <c r="D76" s="45" t="s">
        <v>438</v>
      </c>
      <c r="E76" s="44" t="s">
        <v>77</v>
      </c>
      <c r="F76" s="46" t="s">
        <v>238</v>
      </c>
      <c r="G76" s="46"/>
      <c r="H76" s="46"/>
      <c r="I76" s="41" t="s">
        <v>100</v>
      </c>
      <c r="J76" s="41" t="s">
        <v>35</v>
      </c>
      <c r="K76" s="41" t="s">
        <v>33</v>
      </c>
      <c r="L76" s="41" t="s">
        <v>141</v>
      </c>
    </row>
    <row r="77" spans="3:12" ht="14.25">
      <c r="C77" s="53" t="s">
        <v>444</v>
      </c>
      <c r="D77" s="45" t="s">
        <v>439</v>
      </c>
      <c r="E77" s="44" t="s">
        <v>240</v>
      </c>
      <c r="F77" s="46"/>
      <c r="G77" s="46" t="s">
        <v>238</v>
      </c>
      <c r="H77" s="46"/>
      <c r="I77" s="41" t="s">
        <v>101</v>
      </c>
      <c r="J77" s="41" t="s">
        <v>59</v>
      </c>
      <c r="K77" s="41" t="s">
        <v>33</v>
      </c>
      <c r="L77" s="41" t="s">
        <v>127</v>
      </c>
    </row>
    <row r="78" spans="3:12" ht="14.25">
      <c r="C78" s="53" t="s">
        <v>466</v>
      </c>
      <c r="D78" s="195" t="s">
        <v>464</v>
      </c>
      <c r="E78" s="44" t="s">
        <v>68</v>
      </c>
      <c r="F78" s="46"/>
      <c r="G78" s="46" t="s">
        <v>238</v>
      </c>
      <c r="H78" s="46"/>
      <c r="I78" s="41" t="s">
        <v>80</v>
      </c>
      <c r="J78" s="41" t="s">
        <v>36</v>
      </c>
      <c r="K78" s="41" t="s">
        <v>33</v>
      </c>
      <c r="L78" s="41" t="s">
        <v>467</v>
      </c>
    </row>
    <row r="79" spans="3:12" ht="14.25">
      <c r="C79" s="53" t="s">
        <v>466</v>
      </c>
      <c r="D79" s="45" t="s">
        <v>463</v>
      </c>
      <c r="E79" s="44" t="s">
        <v>76</v>
      </c>
      <c r="F79" s="46" t="s">
        <v>238</v>
      </c>
      <c r="G79" s="46"/>
      <c r="H79" s="46"/>
      <c r="I79" s="41" t="s">
        <v>99</v>
      </c>
      <c r="J79" s="41" t="s">
        <v>35</v>
      </c>
      <c r="K79" s="41" t="s">
        <v>33</v>
      </c>
      <c r="L79" s="41" t="s">
        <v>468</v>
      </c>
    </row>
    <row r="80" spans="3:12" ht="14.25">
      <c r="C80" s="53" t="s">
        <v>466</v>
      </c>
      <c r="D80" s="195" t="s">
        <v>461</v>
      </c>
      <c r="E80" s="44" t="s">
        <v>77</v>
      </c>
      <c r="F80" s="46" t="s">
        <v>238</v>
      </c>
      <c r="G80" s="46"/>
      <c r="H80" s="46"/>
      <c r="I80" s="41" t="s">
        <v>100</v>
      </c>
      <c r="J80" s="41" t="s">
        <v>35</v>
      </c>
      <c r="K80" s="41" t="s">
        <v>33</v>
      </c>
      <c r="L80" s="41" t="s">
        <v>468</v>
      </c>
    </row>
    <row r="81" spans="3:12" ht="14.25">
      <c r="C81" s="53" t="s">
        <v>466</v>
      </c>
      <c r="D81" s="45" t="s">
        <v>459</v>
      </c>
      <c r="E81" s="44" t="s">
        <v>240</v>
      </c>
      <c r="F81" s="46"/>
      <c r="G81" s="46" t="s">
        <v>238</v>
      </c>
      <c r="H81" s="46"/>
      <c r="I81" s="41" t="s">
        <v>101</v>
      </c>
      <c r="J81" s="41" t="s">
        <v>59</v>
      </c>
      <c r="K81" s="41" t="s">
        <v>33</v>
      </c>
      <c r="L81" s="41" t="s">
        <v>469</v>
      </c>
    </row>
    <row r="84" spans="3:5" ht="14.25">
      <c r="C84" s="179" t="s">
        <v>414</v>
      </c>
      <c r="E84" s="40"/>
    </row>
  </sheetData>
  <autoFilter ref="C4:H77"/>
  <mergeCells count="3">
    <mergeCell ref="C3:C4"/>
    <mergeCell ref="D3:D4"/>
    <mergeCell ref="E3:E4"/>
  </mergeCells>
  <hyperlinks>
    <hyperlink ref="D6" location="'Table 2'!A1" display="Annual Regional HVAC Consumption by Scenario"/>
    <hyperlink ref="D7" location="'Table 3'!A1" display="Regional Heating Consumption by Scenario, Building Type, Time"/>
    <hyperlink ref="D8" location="'Table 4'!A1" display="Regional Cooling Consumption by Scenario, Building Type, Time"/>
    <hyperlink ref="D9" location="'Table 5'!A1" display="Heating Technology Mix in Stock over Time, Market Scenario"/>
    <hyperlink ref="D10" location="'Table 6'!A1" display="Cooling Technology Mix in Stock over Time, Market Scenario"/>
    <hyperlink ref="D11" location="'Table 7'!A1" display="Heating Consumption by Technology over Time, Market Scenario"/>
    <hyperlink ref="D12" location="'Table 8'!A1" display="Cooling Consumption by Technology over Time, Market Scenario"/>
    <hyperlink ref="D13" location="'Table 9'!A1" display="Heating Technologies in Stock over Time, Market Scenario"/>
    <hyperlink ref="D14" location="'Table 10'!A1" display="Cooling Technologies in Stock over Time, Market Scenario"/>
    <hyperlink ref="D15" location="'Table 11'!A1" display="Heating Technologies in Sales over Time, Market Scenario"/>
    <hyperlink ref="D16" location="'Table 12'!A1" display="Cooling Technologies in Sales over Time, Market Scenario"/>
    <hyperlink ref="D22" location="'Heating Summary'!D7" display="Heating Equipment Consumption by Technology - Market Scenario"/>
    <hyperlink ref="D23" location="'Heating Summary'!D23" display="Heating Equipment Consumption by Technology - 7th PP Baseline Scenario"/>
    <hyperlink ref="D24" location="'Heating Summary'!D39" display="Heating Equipment Stock Share by Technology - Market Scenario"/>
    <hyperlink ref="D27" location="'Heating Summary'!D87" display="Heating Equipment Consumption by Technology - 7th PP Baseline Scenario"/>
    <hyperlink ref="D28" location="'Heating Summary'!C103" display="Average Heating UEC per Dwelling Unit by Building Type, Scenario, Time"/>
    <hyperlink ref="D29" location="'Heating Summary'!C118" display="Heating aMW Consumption by Scenario, Building Type, Time"/>
    <hyperlink ref="D20" location="'Savings Summary'!C54" display="Heating Savings by Source and Building Type"/>
    <hyperlink ref="D30" location="'Cooling Summary'!D7" display="Cooling Equipment Sales Share by Technology - Market Scenario"/>
    <hyperlink ref="D31" location="'Cooling Summary'!D220" display="Cooling Equipment Sales Share by Technology - 7th PP Baseline Scenario"/>
    <hyperlink ref="D32" location="'Cooling Summary'!D37" display="Cooling Equipment Stock Share by Technology - Market Scenario"/>
    <hyperlink ref="D33" location="'Cooling Summary'!D52" display="Cooling Equipment Stock Share by Technology - 7th PP Baseline Scenario"/>
    <hyperlink ref="D34" location="'Cooling Summary'!D67" display="Cooling Equipment Consumption by Technology - Market Scenario"/>
    <hyperlink ref="D35" location="'Cooling Summary'!D82" display="Cooling Equipment Consumption by Technology - 7th PP Baseline Scenario"/>
    <hyperlink ref="D36" location="'Cooling Summary'!D97" display="Average Cooling UEC per Dwelling Unit by Building Type, Scenario, Time"/>
    <hyperlink ref="D37" location="'Cooling Summary'!C112" display="Cooling aMW Consumption by Scenario, Building Type, Time"/>
    <hyperlink ref="D21" location="'Cooling Summary'!C76" display="Cooling Savings by Source and Building Type"/>
    <hyperlink ref="D38" location="'Non-Equip Summary'!A1" display="Dwelling units with Non-Equipment Factors by Scenario, Time"/>
    <hyperlink ref="D40" location="'ASHP Detail'!C9" display="ASHP Stock aMW Consumption by Scenario, Time"/>
    <hyperlink ref="D41" location="'ASHP Detail'!C21" display="ASHP Stock aMW Consumption by Building Type End Use, Market Scenario"/>
    <hyperlink ref="D42" location="'ASHP Detail'!C37" display="ASHP Heating Stock Saturation by Building Type Scenario, Time, Market Scenario"/>
    <hyperlink ref="D43" location="'ASHP Detail'!C53" display="# of Dwelling Units with ASHP as Primary Heating System by Building Type, Scenario, Time"/>
    <hyperlink ref="D44" location="'ASHP Detail'!C69" display="ASHP Heating UEC by Building Type, Climate Zone, Time for Market Scenario"/>
    <hyperlink ref="D45" location="'ASHP Detail'!C88" display="ASHP Cooling Stock Saturation by Building Type Scenario, Time, Market Scenario"/>
    <hyperlink ref="D46" location="'ASHP Detail'!C104" display="# of Dwelling Units with ASHP as Primary Cooling System by Building Type, Scenario, Time"/>
    <hyperlink ref="D47" location="'ASHP Detail'!C121" display="ASHP Cooling UEC by Building Type, Climate Zone, Time for Market Scenario"/>
    <hyperlink ref="D48" location="'ASHP Detail'!C142" display="ASHP Heating Efficiency Mix in Stock over Time, Market Scenario"/>
    <hyperlink ref="D49" location="'ASHP Detail'!C158" display="ASHP Cooling Efficiency Mix in Stock over Time, Market Scenario"/>
    <hyperlink ref="D50" location="'ASHP Detail'!C173" display="ASHP Heating Efficiency Mix in Sales over Time, Market Scenario"/>
    <hyperlink ref="D51" location="'ASHP Detail'!C189" display="ASHP Cooling Efficiency Mix in Sales over Time, Market Scenario"/>
    <hyperlink ref="D52" location="'DHP Detail'!C9" display="DHP Stock aMW Consumption by Scenario, Time"/>
    <hyperlink ref="D53" location="'DHP Detail'!C21" display="DHP Stock aMW Consumption by Building Type End Use, Market Scenario"/>
    <hyperlink ref="D54" location="'DHP Detail'!C37" display="DHP Heating Stock Saturation by Building Type Scenario, Time, Market Scenario"/>
    <hyperlink ref="D55" location="'DHP Detail'!C53" display="# of Dwelling Units with DHP as Primary Heating System by Building Type, Scenario, Time"/>
    <hyperlink ref="D56" location="'DHP Detail'!C69" display="DHP Heating UEC by Building Type, Climate Zone, Time for Market Scenario"/>
    <hyperlink ref="D57" location="'DHP Detail'!C88" display="DHP Cooling Stock Saturation by Building Type Scenario, Time, Market Scenario"/>
    <hyperlink ref="D58" location="'DHP Detail'!C104" display="# of Dwelling Units with DHP as Primary Cooling System by Building Type, Scenario, Time"/>
    <hyperlink ref="D59" location="'DHP Detail'!C121" display="DHP Cooling UEC by Building Type, Climate Zone, Time for Market Scenario"/>
    <hyperlink ref="D61" location="'CAC Detail'!C21" display="CAC Stock Saturation by Building Type Scenario, Time, Market Scenario"/>
    <hyperlink ref="D60" location="'CAC Detail'!C9" display="CAC Stock aMW Consumption by Scenario, Time"/>
    <hyperlink ref="D62" location="'CAC Detail'!C37" display="# of Dwelling Units with CAC as Primary Cooling System by Building Type, Scenario, Time"/>
    <hyperlink ref="D63" location="'CAC Detail'!C54" display="CAC UEC by Building Type, Climate Zone, Time for Market Scenario"/>
    <hyperlink ref="D64" location="'CAC Detail'!C74" display="CAC Efficiency Mix in Stock over Time, Market Scenario"/>
    <hyperlink ref="D65" location="'CAC Detail'!C88" display="CAC Efficiency Mix in Sales over Time, Market Scenario"/>
    <hyperlink ref="D66" location="'eFAF Detail'!C9" display="eFAF Stock aMW Consumption by Scenario, Time"/>
    <hyperlink ref="D67" location="'eFAF Detail'!C21" display="eFAF Stock Saturation by Building Type Scenario, Time, Market Scenario"/>
    <hyperlink ref="D68" location="'eFAF Detail'!C37" display="# of Dwelling Units with eFAF as Primary Heating System by Building Type, Scenario, Time"/>
    <hyperlink ref="D69" location="'eFAF Detail'!C53" display="eFAF UEC by Building Type, Climate Zone, Time for Market Scenario"/>
    <hyperlink ref="D70" location="'Zonal Detail'!C9" display="Electric Zonal Stock aMW Consumption by Scenario, Time"/>
    <hyperlink ref="D71" location="'Zonal Detail'!C21" display="Electric Zonal Stock Saturation by Building Type Scenario, Time, Market Scenario"/>
    <hyperlink ref="D72" location="'Zonal Detail'!C37" display="# of Dwelling Units with Electric Zonal as Primary Heating System by Building Type, Scenario, Time"/>
    <hyperlink ref="D73" location="'Zonal Detail'!C53" display="Electric Zonal UEC by Building Type, Climate Zone, Time for Market Scenario"/>
    <hyperlink ref="D74" location="'gFAF Detail'!C9" display="gFAF Stock aMW Consumption by Scenario, Time"/>
    <hyperlink ref="D75" location="'gFAF Detail'!C21" display="gFAF Stock Saturation by Building Type Scenario, Time (Heating), Market Scenario"/>
    <hyperlink ref="D76" location="'gFAF Detail'!C37" display="# of Dwelling Units with gFAF as Primary Heating System by Building Type, Scenario, Time"/>
    <hyperlink ref="D77" location="'gFAF Detail'!C53" display="gFAF UEC by Building Type, Climate Zone, Time for Market Scenario"/>
    <hyperlink ref="D26" location="'Heating Summary'!D71" display="Heating Equipment Consumption by Technology - Market Scenario"/>
    <hyperlink ref="D5" location="'Table 1'!A1" display="Annual HVAC Energy Savings Relative to Council 7th Power Plan Baseline"/>
    <hyperlink ref="D17" location="'Savings Summary'!C3" display="Annual, Regional Total Savings by Source"/>
    <hyperlink ref="D18" location="'Savings Summary'!B18" display="Annual, Regional Total Savings by Source and Building Type"/>
    <hyperlink ref="D19" location="'Savings Summary'!B39" display="Annual, Regional Total Savings by Source and End Use"/>
    <hyperlink ref="D39" location="'Non-Equip Summary'!A1" display="Dwelling units with Non-Equipment Factors by Scenario, Time"/>
    <hyperlink ref="D79" location="'RAC Detail'!C21" display="RAC Stock Saturation by Building Type Scenario, Time, Market Scenario"/>
    <hyperlink ref="D80" location="'RAC Detail'!C37" display="# of Dwelling Units with RAC as Primary Cooling System by Building Type, Scenario, Time"/>
    <hyperlink ref="D81" location="'RAC Detail'!C53" display="Annual RAC UEC by Building Type, Climate Zone for Market Scenario"/>
    <hyperlink ref="D78" location="'RAC Detail'!C9" display="RAC Stock aMW Consumption by Scenario, Time"/>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Y197"/>
  <sheetViews>
    <sheetView showGridLines="0" workbookViewId="0" topLeftCell="A1"/>
  </sheetViews>
  <sheetFormatPr defaultColWidth="9.25390625" defaultRowHeight="14.25"/>
  <cols>
    <col min="1" max="1" width="9.25390625" style="80" customWidth="1"/>
    <col min="2" max="2" width="9.25390625" style="120" customWidth="1"/>
    <col min="3" max="4" width="18.625" style="120" customWidth="1"/>
    <col min="5" max="10" width="11.625" style="120" customWidth="1"/>
    <col min="11" max="11" width="9.25390625" style="120" customWidth="1"/>
    <col min="12" max="17" width="9.25390625" style="80" customWidth="1"/>
    <col min="18" max="20" width="9.25390625" style="1" customWidth="1"/>
    <col min="21" max="16384" width="9.25390625" style="120" customWidth="1"/>
  </cols>
  <sheetData>
    <row r="1" spans="2:11" ht="13.8" thickBot="1">
      <c r="B1" s="80"/>
      <c r="C1" s="197" t="s">
        <v>241</v>
      </c>
      <c r="D1" s="80"/>
      <c r="E1" s="80"/>
      <c r="F1" s="80"/>
      <c r="G1" s="80"/>
      <c r="H1" s="80"/>
      <c r="I1" s="80"/>
      <c r="J1" s="80"/>
      <c r="K1" s="80"/>
    </row>
    <row r="2" spans="2:11" ht="14.25">
      <c r="B2" s="2"/>
      <c r="C2" s="63"/>
      <c r="D2" s="63"/>
      <c r="E2" s="63"/>
      <c r="F2" s="63"/>
      <c r="G2" s="63"/>
      <c r="H2" s="63"/>
      <c r="I2" s="63"/>
      <c r="J2" s="4"/>
      <c r="K2" s="80"/>
    </row>
    <row r="3" spans="2:11" ht="13.8">
      <c r="B3" s="5"/>
      <c r="C3" s="131"/>
      <c r="D3" s="291" t="s">
        <v>281</v>
      </c>
      <c r="E3" s="291"/>
      <c r="F3" s="291"/>
      <c r="G3" s="291"/>
      <c r="H3" s="291"/>
      <c r="I3" s="291"/>
      <c r="J3" s="6"/>
      <c r="K3" s="80"/>
    </row>
    <row r="4" spans="2:11" ht="14.25">
      <c r="B4" s="5"/>
      <c r="C4" s="131"/>
      <c r="D4" s="292" t="s">
        <v>175</v>
      </c>
      <c r="E4" s="292"/>
      <c r="F4" s="292"/>
      <c r="G4" s="292"/>
      <c r="H4" s="292"/>
      <c r="I4" s="292"/>
      <c r="J4" s="6"/>
      <c r="K4" s="80"/>
    </row>
    <row r="5" spans="2:11" ht="14.25">
      <c r="B5" s="5"/>
      <c r="C5" s="131"/>
      <c r="D5" s="167"/>
      <c r="E5" s="167"/>
      <c r="F5" s="167"/>
      <c r="G5" s="167"/>
      <c r="H5" s="167"/>
      <c r="I5" s="167"/>
      <c r="J5" s="6"/>
      <c r="K5" s="80"/>
    </row>
    <row r="6" spans="2:11" ht="27" customHeight="1">
      <c r="B6" s="5"/>
      <c r="C6" s="131"/>
      <c r="D6" s="293" t="s">
        <v>191</v>
      </c>
      <c r="E6" s="293"/>
      <c r="F6" s="293"/>
      <c r="G6" s="293"/>
      <c r="H6" s="293"/>
      <c r="I6" s="293"/>
      <c r="J6" s="6"/>
      <c r="K6" s="80"/>
    </row>
    <row r="7" spans="2:11" ht="14.25">
      <c r="B7" s="5"/>
      <c r="C7" s="111"/>
      <c r="D7" s="111"/>
      <c r="E7" s="111"/>
      <c r="F7" s="111"/>
      <c r="G7" s="111"/>
      <c r="H7" s="111"/>
      <c r="I7" s="111"/>
      <c r="J7" s="6"/>
      <c r="K7" s="80"/>
    </row>
    <row r="8" spans="2:11" ht="14.25">
      <c r="B8" s="5"/>
      <c r="C8" s="7"/>
      <c r="D8" s="7"/>
      <c r="E8" s="7"/>
      <c r="F8" s="7"/>
      <c r="G8" s="7"/>
      <c r="H8" s="7"/>
      <c r="I8" s="7"/>
      <c r="J8" s="6"/>
      <c r="K8" s="80"/>
    </row>
    <row r="9" spans="2:11" ht="13.8" thickBot="1">
      <c r="B9" s="5"/>
      <c r="C9" s="8" t="s">
        <v>36</v>
      </c>
      <c r="D9" s="8">
        <v>2016</v>
      </c>
      <c r="E9" s="8">
        <v>2017</v>
      </c>
      <c r="F9" s="8">
        <v>2018</v>
      </c>
      <c r="G9" s="8">
        <v>2019</v>
      </c>
      <c r="H9" s="8">
        <v>2020</v>
      </c>
      <c r="I9" s="8">
        <v>2021</v>
      </c>
      <c r="J9" s="6"/>
      <c r="K9" s="80"/>
    </row>
    <row r="10" spans="2:11" ht="13.8" thickBot="1">
      <c r="B10" s="5"/>
      <c r="C10" s="7" t="s">
        <v>66</v>
      </c>
      <c r="D10" s="114">
        <v>163.2784062257144</v>
      </c>
      <c r="E10" s="114">
        <v>189.44790432932834</v>
      </c>
      <c r="F10" s="114">
        <v>219.60012506508437</v>
      </c>
      <c r="G10" s="114">
        <v>249.50473702408382</v>
      </c>
      <c r="H10" s="114">
        <v>284.80838869681105</v>
      </c>
      <c r="I10" s="114">
        <v>319.5266708687907</v>
      </c>
      <c r="J10" s="6"/>
      <c r="K10" s="80"/>
    </row>
    <row r="11" spans="2:11" ht="13.8" thickBot="1">
      <c r="B11" s="5"/>
      <c r="C11" s="7" t="s">
        <v>165</v>
      </c>
      <c r="D11" s="114">
        <v>149.58424358277776</v>
      </c>
      <c r="E11" s="114">
        <v>156.83567516996462</v>
      </c>
      <c r="F11" s="114">
        <v>164.4413609040384</v>
      </c>
      <c r="G11" s="114">
        <v>172.14840737725459</v>
      </c>
      <c r="H11" s="114">
        <v>179.91632876772258</v>
      </c>
      <c r="I11" s="114">
        <v>187.91474487170177</v>
      </c>
      <c r="J11" s="6"/>
      <c r="K11" s="80"/>
    </row>
    <row r="12" spans="2:11" ht="13.8" thickBot="1">
      <c r="B12" s="9"/>
      <c r="C12" s="10"/>
      <c r="D12" s="10"/>
      <c r="E12" s="10"/>
      <c r="F12" s="10"/>
      <c r="G12" s="10"/>
      <c r="H12" s="10"/>
      <c r="I12" s="10"/>
      <c r="J12" s="11"/>
      <c r="K12" s="80"/>
    </row>
    <row r="13" spans="2:11" ht="13.8" thickBot="1">
      <c r="B13" s="80"/>
      <c r="C13" s="36"/>
      <c r="D13" s="80"/>
      <c r="E13" s="80"/>
      <c r="F13" s="80"/>
      <c r="G13" s="80"/>
      <c r="H13" s="80"/>
      <c r="I13" s="80"/>
      <c r="J13" s="80"/>
      <c r="K13" s="80"/>
    </row>
    <row r="14" spans="2:11" ht="14.25">
      <c r="B14" s="2"/>
      <c r="C14" s="63"/>
      <c r="D14" s="63"/>
      <c r="E14" s="63"/>
      <c r="F14" s="63"/>
      <c r="G14" s="63"/>
      <c r="H14" s="63"/>
      <c r="I14" s="63"/>
      <c r="J14" s="63"/>
      <c r="K14" s="4"/>
    </row>
    <row r="15" spans="2:11" ht="28.5" customHeight="1">
      <c r="B15" s="5"/>
      <c r="C15" s="131"/>
      <c r="D15" s="161"/>
      <c r="E15" s="304" t="s">
        <v>312</v>
      </c>
      <c r="F15" s="304"/>
      <c r="G15" s="304"/>
      <c r="H15" s="304"/>
      <c r="I15" s="304"/>
      <c r="J15" s="304"/>
      <c r="K15" s="6"/>
    </row>
    <row r="16" spans="2:11" ht="14.25">
      <c r="B16" s="5"/>
      <c r="C16" s="131"/>
      <c r="D16" s="162"/>
      <c r="E16" s="292" t="s">
        <v>175</v>
      </c>
      <c r="F16" s="292"/>
      <c r="G16" s="292"/>
      <c r="H16" s="292"/>
      <c r="I16" s="292"/>
      <c r="J16" s="292"/>
      <c r="K16" s="6"/>
    </row>
    <row r="17" spans="2:11" ht="14.25">
      <c r="B17" s="5"/>
      <c r="C17" s="131"/>
      <c r="D17" s="167"/>
      <c r="E17" s="167"/>
      <c r="F17" s="167"/>
      <c r="G17" s="167"/>
      <c r="H17" s="167"/>
      <c r="I17" s="167"/>
      <c r="J17" s="7"/>
      <c r="K17" s="6"/>
    </row>
    <row r="18" spans="2:11" ht="27.75" customHeight="1">
      <c r="B18" s="5"/>
      <c r="C18" s="131"/>
      <c r="D18" s="111"/>
      <c r="E18" s="293" t="s">
        <v>185</v>
      </c>
      <c r="F18" s="293"/>
      <c r="G18" s="293"/>
      <c r="H18" s="293"/>
      <c r="I18" s="293"/>
      <c r="J18" s="293"/>
      <c r="K18" s="6"/>
    </row>
    <row r="19" spans="2:11" ht="14.25">
      <c r="B19" s="5"/>
      <c r="C19" s="111"/>
      <c r="D19" s="111"/>
      <c r="E19" s="111"/>
      <c r="F19" s="111"/>
      <c r="G19" s="111"/>
      <c r="H19" s="111"/>
      <c r="I19" s="111"/>
      <c r="J19" s="83"/>
      <c r="K19" s="6"/>
    </row>
    <row r="20" spans="2:11" ht="14.25">
      <c r="B20" s="5"/>
      <c r="C20" s="7"/>
      <c r="D20" s="7"/>
      <c r="E20" s="7"/>
      <c r="F20" s="7"/>
      <c r="G20" s="7"/>
      <c r="H20" s="7"/>
      <c r="I20" s="7"/>
      <c r="J20" s="7"/>
      <c r="K20" s="6"/>
    </row>
    <row r="21" spans="2:11" ht="13.8" thickBot="1">
      <c r="B21" s="5"/>
      <c r="C21" s="8" t="s">
        <v>11</v>
      </c>
      <c r="D21" s="8" t="s">
        <v>57</v>
      </c>
      <c r="E21" s="8">
        <v>2016</v>
      </c>
      <c r="F21" s="8">
        <v>2017</v>
      </c>
      <c r="G21" s="8">
        <v>2018</v>
      </c>
      <c r="H21" s="8">
        <v>2019</v>
      </c>
      <c r="I21" s="8">
        <v>2020</v>
      </c>
      <c r="J21" s="8">
        <v>2021</v>
      </c>
      <c r="K21" s="6"/>
    </row>
    <row r="22" spans="2:11" ht="13.8" thickBot="1">
      <c r="B22" s="5"/>
      <c r="C22" s="7" t="s">
        <v>12</v>
      </c>
      <c r="D22" s="7" t="s">
        <v>16</v>
      </c>
      <c r="E22" s="114">
        <v>4.941447486740891</v>
      </c>
      <c r="F22" s="114">
        <v>5.749429706043178</v>
      </c>
      <c r="G22" s="114">
        <v>6.675233396541048</v>
      </c>
      <c r="H22" s="114">
        <v>7.59183576678173</v>
      </c>
      <c r="I22" s="114">
        <v>8.674434427154793</v>
      </c>
      <c r="J22" s="114">
        <v>9.732263252251451</v>
      </c>
      <c r="K22" s="6"/>
    </row>
    <row r="23" spans="2:11" ht="13.8" thickBot="1">
      <c r="B23" s="5"/>
      <c r="C23" s="7" t="s">
        <v>12</v>
      </c>
      <c r="D23" s="7" t="s">
        <v>15</v>
      </c>
      <c r="E23" s="114">
        <v>131.87434281473637</v>
      </c>
      <c r="F23" s="114">
        <v>152.0746637927374</v>
      </c>
      <c r="G23" s="114">
        <v>175.4004158432735</v>
      </c>
      <c r="H23" s="114">
        <v>198.4745067322547</v>
      </c>
      <c r="I23" s="114">
        <v>226.0572560774687</v>
      </c>
      <c r="J23" s="114">
        <v>252.8786420798046</v>
      </c>
      <c r="K23" s="6"/>
    </row>
    <row r="24" spans="2:11" ht="13.8" thickBot="1">
      <c r="B24" s="5"/>
      <c r="C24" s="7" t="s">
        <v>13</v>
      </c>
      <c r="D24" s="7" t="s">
        <v>16</v>
      </c>
      <c r="E24" s="114">
        <v>1.1354565377039392</v>
      </c>
      <c r="F24" s="114">
        <v>1.3356897782764454</v>
      </c>
      <c r="G24" s="114">
        <v>1.5627880282499949</v>
      </c>
      <c r="H24" s="114">
        <v>1.792300061424813</v>
      </c>
      <c r="I24" s="114">
        <v>2.049406162439687</v>
      </c>
      <c r="J24" s="114">
        <v>2.3150874296790733</v>
      </c>
      <c r="K24" s="6"/>
    </row>
    <row r="25" spans="2:11" ht="13.8" thickBot="1">
      <c r="B25" s="5"/>
      <c r="C25" s="7" t="s">
        <v>13</v>
      </c>
      <c r="D25" s="7" t="s">
        <v>15</v>
      </c>
      <c r="E25" s="114">
        <v>17.89622376833332</v>
      </c>
      <c r="F25" s="114">
        <v>21.494908597796968</v>
      </c>
      <c r="G25" s="114">
        <v>25.55481327299028</v>
      </c>
      <c r="H25" s="114">
        <v>29.667942771555346</v>
      </c>
      <c r="I25" s="114">
        <v>34.23195560583242</v>
      </c>
      <c r="J25" s="114">
        <v>38.9710350952204</v>
      </c>
      <c r="K25" s="6"/>
    </row>
    <row r="26" spans="2:11" ht="13.8" thickBot="1">
      <c r="B26" s="5"/>
      <c r="C26" s="7" t="s">
        <v>14</v>
      </c>
      <c r="D26" s="7" t="s">
        <v>16</v>
      </c>
      <c r="E26" s="114">
        <v>0.3172561498364001</v>
      </c>
      <c r="F26" s="114">
        <v>0.37407962136126044</v>
      </c>
      <c r="G26" s="114">
        <v>0.4406553036591745</v>
      </c>
      <c r="H26" s="114">
        <v>0.5057293219410833</v>
      </c>
      <c r="I26" s="114">
        <v>0.5814261255359714</v>
      </c>
      <c r="J26" s="114">
        <v>0.6573287109292035</v>
      </c>
      <c r="K26" s="6"/>
    </row>
    <row r="27" spans="2:11" ht="13.8" thickBot="1">
      <c r="B27" s="5"/>
      <c r="C27" s="7" t="s">
        <v>14</v>
      </c>
      <c r="D27" s="7" t="s">
        <v>15</v>
      </c>
      <c r="E27" s="114">
        <v>7.113679468363452</v>
      </c>
      <c r="F27" s="114">
        <v>8.419132833113004</v>
      </c>
      <c r="G27" s="114">
        <v>9.966219220370489</v>
      </c>
      <c r="H27" s="114">
        <v>11.472422370126148</v>
      </c>
      <c r="I27" s="114">
        <v>13.213910298379442</v>
      </c>
      <c r="J27" s="114">
        <v>14.972314300906087</v>
      </c>
      <c r="K27" s="6"/>
    </row>
    <row r="28" spans="2:11" ht="13.8" thickBot="1">
      <c r="B28" s="9"/>
      <c r="C28" s="10"/>
      <c r="D28" s="10"/>
      <c r="E28" s="10"/>
      <c r="F28" s="10"/>
      <c r="G28" s="10"/>
      <c r="H28" s="10"/>
      <c r="I28" s="10"/>
      <c r="J28" s="10"/>
      <c r="K28" s="11"/>
    </row>
    <row r="29" spans="2:11" ht="13.8" thickBot="1">
      <c r="B29" s="80"/>
      <c r="C29" s="80"/>
      <c r="D29" s="80"/>
      <c r="E29" s="80"/>
      <c r="F29" s="80"/>
      <c r="G29" s="80"/>
      <c r="H29" s="80"/>
      <c r="I29" s="80"/>
      <c r="J29" s="80"/>
      <c r="K29" s="80"/>
    </row>
    <row r="30" spans="2:11" ht="14.25">
      <c r="B30" s="2"/>
      <c r="C30" s="63"/>
      <c r="D30" s="63"/>
      <c r="E30" s="63"/>
      <c r="F30" s="63"/>
      <c r="G30" s="63"/>
      <c r="H30" s="63"/>
      <c r="I30" s="63"/>
      <c r="J30" s="63"/>
      <c r="K30" s="4"/>
    </row>
    <row r="31" spans="2:11" ht="31.5" customHeight="1">
      <c r="B31" s="5"/>
      <c r="C31" s="131"/>
      <c r="D31" s="161"/>
      <c r="E31" s="304" t="s">
        <v>415</v>
      </c>
      <c r="F31" s="304"/>
      <c r="G31" s="304"/>
      <c r="H31" s="304"/>
      <c r="I31" s="304"/>
      <c r="J31" s="304"/>
      <c r="K31" s="6"/>
    </row>
    <row r="32" spans="2:11" ht="14.25">
      <c r="B32" s="5"/>
      <c r="C32" s="131"/>
      <c r="D32" s="162"/>
      <c r="E32" s="292" t="s">
        <v>55</v>
      </c>
      <c r="F32" s="292"/>
      <c r="G32" s="292"/>
      <c r="H32" s="292"/>
      <c r="I32" s="292"/>
      <c r="J32" s="292"/>
      <c r="K32" s="6"/>
    </row>
    <row r="33" spans="2:11" ht="14.25">
      <c r="B33" s="5"/>
      <c r="C33" s="131"/>
      <c r="D33" s="167"/>
      <c r="E33" s="167"/>
      <c r="F33" s="167"/>
      <c r="G33" s="167"/>
      <c r="H33" s="167"/>
      <c r="I33" s="167"/>
      <c r="J33" s="7"/>
      <c r="K33" s="6"/>
    </row>
    <row r="34" spans="2:11" ht="24.75" customHeight="1">
      <c r="B34" s="5"/>
      <c r="C34" s="131"/>
      <c r="D34" s="111"/>
      <c r="E34" s="293" t="s">
        <v>192</v>
      </c>
      <c r="F34" s="293"/>
      <c r="G34" s="293"/>
      <c r="H34" s="293"/>
      <c r="I34" s="293"/>
      <c r="J34" s="293"/>
      <c r="K34" s="6"/>
    </row>
    <row r="35" spans="2:11" ht="14.25">
      <c r="B35" s="5"/>
      <c r="C35" s="111"/>
      <c r="D35" s="111"/>
      <c r="E35" s="111"/>
      <c r="F35" s="111"/>
      <c r="G35" s="111"/>
      <c r="H35" s="111"/>
      <c r="I35" s="111"/>
      <c r="J35" s="83"/>
      <c r="K35" s="6"/>
    </row>
    <row r="36" spans="2:11" ht="14.25">
      <c r="B36" s="5"/>
      <c r="C36" s="65"/>
      <c r="D36" s="7"/>
      <c r="E36" s="7"/>
      <c r="F36" s="7"/>
      <c r="G36" s="7"/>
      <c r="H36" s="7"/>
      <c r="I36" s="7"/>
      <c r="J36" s="7"/>
      <c r="K36" s="6"/>
    </row>
    <row r="37" spans="2:11" ht="13.8" thickBot="1">
      <c r="B37" s="5"/>
      <c r="C37" s="8" t="s">
        <v>11</v>
      </c>
      <c r="D37" s="8" t="s">
        <v>0</v>
      </c>
      <c r="E37" s="8">
        <v>2016</v>
      </c>
      <c r="F37" s="8">
        <v>2017</v>
      </c>
      <c r="G37" s="8">
        <v>2018</v>
      </c>
      <c r="H37" s="8">
        <v>2019</v>
      </c>
      <c r="I37" s="8">
        <v>2020</v>
      </c>
      <c r="J37" s="8">
        <v>2021</v>
      </c>
      <c r="K37" s="6"/>
    </row>
    <row r="38" spans="2:11" ht="13.8" thickBot="1">
      <c r="B38" s="5"/>
      <c r="C38" s="7" t="s">
        <v>12</v>
      </c>
      <c r="D38" s="7" t="s">
        <v>66</v>
      </c>
      <c r="E38" s="138">
        <v>0.043061882750676954</v>
      </c>
      <c r="F38" s="138">
        <v>0.04919027763596746</v>
      </c>
      <c r="G38" s="138">
        <v>0.05618733224277985</v>
      </c>
      <c r="H38" s="138">
        <v>0.06297498103455314</v>
      </c>
      <c r="I38" s="138">
        <v>0.07104027769704312</v>
      </c>
      <c r="J38" s="138">
        <v>0.07877680604065763</v>
      </c>
      <c r="K38" s="6"/>
    </row>
    <row r="39" spans="2:11" ht="13.8" thickBot="1">
      <c r="B39" s="5"/>
      <c r="C39" s="7" t="s">
        <v>12</v>
      </c>
      <c r="D39" s="7" t="s">
        <v>165</v>
      </c>
      <c r="E39" s="138">
        <v>0.03930354326514965</v>
      </c>
      <c r="F39" s="138">
        <v>0.04032765936854846</v>
      </c>
      <c r="G39" s="138">
        <v>0.04133790481343042</v>
      </c>
      <c r="H39" s="138">
        <v>0.042329555129716444</v>
      </c>
      <c r="I39" s="138">
        <v>0.04330469771980009</v>
      </c>
      <c r="J39" s="138">
        <v>0.04425723136733673</v>
      </c>
      <c r="K39" s="6"/>
    </row>
    <row r="40" spans="2:11" ht="13.8" thickBot="1">
      <c r="B40" s="5"/>
      <c r="C40" s="7" t="s">
        <v>13</v>
      </c>
      <c r="D40" s="7" t="s">
        <v>66</v>
      </c>
      <c r="E40" s="138">
        <v>0.04429089958300375</v>
      </c>
      <c r="F40" s="138">
        <v>0.052701569586962815</v>
      </c>
      <c r="G40" s="138">
        <v>0.061860110655355176</v>
      </c>
      <c r="H40" s="138">
        <v>0.07077598312621527</v>
      </c>
      <c r="I40" s="138">
        <v>0.08046733246359794</v>
      </c>
      <c r="J40" s="138">
        <v>0.09003873290137776</v>
      </c>
      <c r="K40" s="6"/>
    </row>
    <row r="41" spans="2:11" ht="13.8" thickBot="1">
      <c r="B41" s="5"/>
      <c r="C41" s="7" t="s">
        <v>13</v>
      </c>
      <c r="D41" s="7" t="s">
        <v>165</v>
      </c>
      <c r="E41" s="138">
        <v>0.04036912947645128</v>
      </c>
      <c r="F41" s="138">
        <v>0.04353101597373038</v>
      </c>
      <c r="G41" s="138">
        <v>0.04661635969247079</v>
      </c>
      <c r="H41" s="138">
        <v>0.04978244746720888</v>
      </c>
      <c r="I41" s="138">
        <v>0.05238239241925824</v>
      </c>
      <c r="J41" s="138">
        <v>0.055441626814235194</v>
      </c>
      <c r="K41" s="6"/>
    </row>
    <row r="42" spans="2:11" ht="13.8" thickBot="1">
      <c r="B42" s="5"/>
      <c r="C42" s="7" t="s">
        <v>14</v>
      </c>
      <c r="D42" s="7" t="s">
        <v>66</v>
      </c>
      <c r="E42" s="138">
        <v>0.023006972243599703</v>
      </c>
      <c r="F42" s="138">
        <v>0.027506789231584873</v>
      </c>
      <c r="G42" s="138">
        <v>0.03284056296558959</v>
      </c>
      <c r="H42" s="138">
        <v>0.038105933100458234</v>
      </c>
      <c r="I42" s="138">
        <v>0.044202386151867626</v>
      </c>
      <c r="J42" s="138">
        <v>0.05041223124816667</v>
      </c>
      <c r="K42" s="6"/>
    </row>
    <row r="43" spans="2:11" ht="13.8" thickBot="1">
      <c r="B43" s="5"/>
      <c r="C43" s="7" t="s">
        <v>14</v>
      </c>
      <c r="D43" s="7" t="s">
        <v>165</v>
      </c>
      <c r="E43" s="138">
        <v>0.020756353609526466</v>
      </c>
      <c r="F43" s="138">
        <v>0.02215112354772923</v>
      </c>
      <c r="G43" s="138">
        <v>0.023773104893537903</v>
      </c>
      <c r="H43" s="138">
        <v>0.02533241533879392</v>
      </c>
      <c r="I43" s="138">
        <v>0.026802722581132386</v>
      </c>
      <c r="J43" s="138">
        <v>0.02848223619198134</v>
      </c>
      <c r="K43" s="6"/>
    </row>
    <row r="44" spans="2:11" ht="13.8" thickBot="1">
      <c r="B44" s="9"/>
      <c r="C44" s="10"/>
      <c r="D44" s="10"/>
      <c r="E44" s="10"/>
      <c r="F44" s="10"/>
      <c r="G44" s="10"/>
      <c r="H44" s="10"/>
      <c r="I44" s="10"/>
      <c r="J44" s="10"/>
      <c r="K44" s="11"/>
    </row>
    <row r="45" spans="2:11" ht="13.8" thickBot="1">
      <c r="B45" s="80"/>
      <c r="C45" s="80"/>
      <c r="D45" s="80"/>
      <c r="E45" s="80"/>
      <c r="F45" s="80"/>
      <c r="G45" s="80"/>
      <c r="H45" s="80"/>
      <c r="I45" s="80"/>
      <c r="J45" s="80"/>
      <c r="K45" s="80"/>
    </row>
    <row r="46" spans="2:11" ht="14.25">
      <c r="B46" s="2"/>
      <c r="C46" s="63"/>
      <c r="D46" s="63"/>
      <c r="E46" s="63"/>
      <c r="F46" s="63"/>
      <c r="G46" s="63"/>
      <c r="H46" s="63"/>
      <c r="I46" s="63"/>
      <c r="J46" s="63"/>
      <c r="K46" s="4"/>
    </row>
    <row r="47" spans="2:11" ht="32.25" customHeight="1">
      <c r="B47" s="5"/>
      <c r="C47" s="131"/>
      <c r="D47" s="165"/>
      <c r="E47" s="304" t="s">
        <v>416</v>
      </c>
      <c r="F47" s="304"/>
      <c r="G47" s="304"/>
      <c r="H47" s="304"/>
      <c r="I47" s="304"/>
      <c r="J47" s="304"/>
      <c r="K47" s="6"/>
    </row>
    <row r="48" spans="2:11" ht="14.25">
      <c r="B48" s="5"/>
      <c r="C48" s="131"/>
      <c r="D48" s="162"/>
      <c r="E48" s="292" t="s">
        <v>177</v>
      </c>
      <c r="F48" s="292"/>
      <c r="G48" s="292"/>
      <c r="H48" s="292"/>
      <c r="I48" s="292"/>
      <c r="J48" s="292"/>
      <c r="K48" s="6"/>
    </row>
    <row r="49" spans="2:11" ht="14.25">
      <c r="B49" s="5"/>
      <c r="C49" s="131"/>
      <c r="D49" s="167"/>
      <c r="E49" s="167"/>
      <c r="F49" s="167"/>
      <c r="G49" s="167"/>
      <c r="H49" s="167"/>
      <c r="I49" s="167"/>
      <c r="J49" s="7"/>
      <c r="K49" s="6"/>
    </row>
    <row r="50" spans="2:11" ht="27" customHeight="1">
      <c r="B50" s="5"/>
      <c r="C50" s="131"/>
      <c r="D50" s="111"/>
      <c r="E50" s="293" t="s">
        <v>194</v>
      </c>
      <c r="F50" s="293"/>
      <c r="G50" s="293"/>
      <c r="H50" s="293"/>
      <c r="I50" s="293"/>
      <c r="J50" s="293"/>
      <c r="K50" s="6"/>
    </row>
    <row r="51" spans="2:11" ht="14.25">
      <c r="B51" s="5"/>
      <c r="C51" s="111"/>
      <c r="D51" s="111"/>
      <c r="E51" s="111"/>
      <c r="F51" s="111"/>
      <c r="G51" s="111"/>
      <c r="H51" s="111"/>
      <c r="I51" s="111"/>
      <c r="J51" s="83"/>
      <c r="K51" s="6"/>
    </row>
    <row r="52" spans="2:11" ht="14.25">
      <c r="B52" s="5"/>
      <c r="C52" s="65"/>
      <c r="D52" s="7"/>
      <c r="E52" s="7"/>
      <c r="F52" s="7"/>
      <c r="G52" s="7"/>
      <c r="H52" s="7"/>
      <c r="I52" s="7"/>
      <c r="J52" s="7"/>
      <c r="K52" s="6"/>
    </row>
    <row r="53" spans="2:11" ht="13.8" thickBot="1">
      <c r="B53" s="5"/>
      <c r="C53" s="8" t="s">
        <v>11</v>
      </c>
      <c r="D53" s="8" t="s">
        <v>0</v>
      </c>
      <c r="E53" s="8">
        <v>2016</v>
      </c>
      <c r="F53" s="8">
        <v>2017</v>
      </c>
      <c r="G53" s="8">
        <v>2018</v>
      </c>
      <c r="H53" s="8">
        <v>2019</v>
      </c>
      <c r="I53" s="8">
        <v>2020</v>
      </c>
      <c r="J53" s="8">
        <v>2021</v>
      </c>
      <c r="K53" s="6"/>
    </row>
    <row r="54" spans="2:11" ht="13.8" thickBot="1">
      <c r="B54" s="5"/>
      <c r="C54" s="7" t="s">
        <v>12</v>
      </c>
      <c r="D54" s="7" t="s">
        <v>66</v>
      </c>
      <c r="E54" s="114">
        <v>181992.24669700046</v>
      </c>
      <c r="F54" s="114">
        <v>209868.29795236667</v>
      </c>
      <c r="G54" s="114">
        <v>242154.49321722783</v>
      </c>
      <c r="H54" s="114">
        <v>274203.1445886097</v>
      </c>
      <c r="I54" s="114">
        <v>312616.6725568049</v>
      </c>
      <c r="J54" s="114">
        <v>350129.5520596111</v>
      </c>
      <c r="K54" s="6"/>
    </row>
    <row r="55" spans="2:11" ht="13.8" thickBot="1">
      <c r="B55" s="5"/>
      <c r="C55" s="7" t="s">
        <v>12</v>
      </c>
      <c r="D55" s="7" t="s">
        <v>165</v>
      </c>
      <c r="E55" s="114">
        <v>166108.3585827479</v>
      </c>
      <c r="F55" s="114">
        <v>172056.18488577253</v>
      </c>
      <c r="G55" s="114">
        <v>178157.08802972772</v>
      </c>
      <c r="H55" s="114">
        <v>184309.93360937492</v>
      </c>
      <c r="I55" s="114">
        <v>190565.23327311128</v>
      </c>
      <c r="J55" s="114">
        <v>196704.93621607285</v>
      </c>
      <c r="K55" s="6"/>
    </row>
    <row r="56" spans="2:11" ht="13.8" thickBot="1">
      <c r="B56" s="5"/>
      <c r="C56" s="7" t="s">
        <v>13</v>
      </c>
      <c r="D56" s="7" t="s">
        <v>66</v>
      </c>
      <c r="E56" s="114">
        <v>50892.61556329784</v>
      </c>
      <c r="F56" s="114">
        <v>61672.586864401506</v>
      </c>
      <c r="G56" s="114">
        <v>73724.98254848458</v>
      </c>
      <c r="H56" s="114">
        <v>86039.98103799326</v>
      </c>
      <c r="I56" s="114">
        <v>99291.76519931859</v>
      </c>
      <c r="J56" s="114">
        <v>113379.68881987414</v>
      </c>
      <c r="K56" s="6"/>
    </row>
    <row r="57" spans="2:11" ht="13.8" thickBot="1">
      <c r="B57" s="5"/>
      <c r="C57" s="7" t="s">
        <v>13</v>
      </c>
      <c r="D57" s="7" t="s">
        <v>165</v>
      </c>
      <c r="E57" s="114">
        <v>46386.29201355499</v>
      </c>
      <c r="F57" s="114">
        <v>50940.9906272776</v>
      </c>
      <c r="G57" s="114">
        <v>55557.44616214027</v>
      </c>
      <c r="H57" s="114">
        <v>60518.83152840614</v>
      </c>
      <c r="I57" s="114">
        <v>64636.648556722124</v>
      </c>
      <c r="J57" s="114">
        <v>69813.86593385045</v>
      </c>
      <c r="K57" s="6"/>
    </row>
    <row r="58" spans="2:11" ht="13.8" thickBot="1">
      <c r="B58" s="5"/>
      <c r="C58" s="7" t="s">
        <v>14</v>
      </c>
      <c r="D58" s="7" t="s">
        <v>66</v>
      </c>
      <c r="E58" s="114">
        <v>12010.171148001054</v>
      </c>
      <c r="F58" s="114">
        <v>14284.934667827101</v>
      </c>
      <c r="G58" s="114">
        <v>16992.559139231027</v>
      </c>
      <c r="H58" s="114">
        <v>19633.85999326315</v>
      </c>
      <c r="I58" s="114">
        <v>22662.231329593684</v>
      </c>
      <c r="J58" s="114">
        <v>25755.11167208308</v>
      </c>
      <c r="K58" s="6"/>
    </row>
    <row r="59" spans="2:11" ht="13.8" thickBot="1">
      <c r="B59" s="5"/>
      <c r="C59" s="7" t="s">
        <v>14</v>
      </c>
      <c r="D59" s="7" t="s">
        <v>165</v>
      </c>
      <c r="E59" s="114">
        <v>10835.296289971766</v>
      </c>
      <c r="F59" s="114">
        <v>11503.608288227573</v>
      </c>
      <c r="G59" s="114">
        <v>12300.818885483379</v>
      </c>
      <c r="H59" s="114">
        <v>13052.375716739187</v>
      </c>
      <c r="I59" s="114">
        <v>13741.549676534069</v>
      </c>
      <c r="J59" s="114">
        <v>14551.286767485044</v>
      </c>
      <c r="K59" s="6"/>
    </row>
    <row r="60" spans="2:11" ht="13.8" thickBot="1">
      <c r="B60" s="9"/>
      <c r="C60" s="10"/>
      <c r="D60" s="10"/>
      <c r="E60" s="10"/>
      <c r="F60" s="10"/>
      <c r="G60" s="10"/>
      <c r="H60" s="10"/>
      <c r="I60" s="10"/>
      <c r="J60" s="10"/>
      <c r="K60" s="11"/>
    </row>
    <row r="61" spans="2:11" ht="13.8" thickBot="1">
      <c r="B61" s="80"/>
      <c r="C61" s="80"/>
      <c r="D61" s="80"/>
      <c r="E61" s="80"/>
      <c r="F61" s="80"/>
      <c r="G61" s="80"/>
      <c r="H61" s="80"/>
      <c r="I61" s="80"/>
      <c r="J61" s="80"/>
      <c r="K61" s="80"/>
    </row>
    <row r="62" spans="2:11" ht="14.25">
      <c r="B62" s="2"/>
      <c r="C62" s="63"/>
      <c r="D62" s="63"/>
      <c r="E62" s="63"/>
      <c r="F62" s="63"/>
      <c r="G62" s="63"/>
      <c r="H62" s="63"/>
      <c r="I62" s="63"/>
      <c r="J62" s="63"/>
      <c r="K62" s="4"/>
    </row>
    <row r="63" spans="2:11" ht="13.8">
      <c r="B63" s="5"/>
      <c r="C63" s="131"/>
      <c r="D63" s="161"/>
      <c r="E63" s="291" t="s">
        <v>282</v>
      </c>
      <c r="F63" s="291"/>
      <c r="G63" s="291"/>
      <c r="H63" s="291"/>
      <c r="I63" s="291"/>
      <c r="J63" s="291"/>
      <c r="K63" s="6"/>
    </row>
    <row r="64" spans="2:11" ht="14.25">
      <c r="B64" s="5"/>
      <c r="C64" s="131"/>
      <c r="D64" s="162"/>
      <c r="E64" s="292" t="s">
        <v>182</v>
      </c>
      <c r="F64" s="292"/>
      <c r="G64" s="292"/>
      <c r="H64" s="292"/>
      <c r="I64" s="292"/>
      <c r="J64" s="292"/>
      <c r="K64" s="6"/>
    </row>
    <row r="65" spans="2:11" ht="14.25">
      <c r="B65" s="5"/>
      <c r="C65" s="131"/>
      <c r="D65" s="167"/>
      <c r="E65" s="167"/>
      <c r="F65" s="167"/>
      <c r="G65" s="167"/>
      <c r="H65" s="167"/>
      <c r="I65" s="167"/>
      <c r="J65" s="7"/>
      <c r="K65" s="6"/>
    </row>
    <row r="66" spans="2:11" ht="27" customHeight="1">
      <c r="B66" s="5"/>
      <c r="C66" s="131"/>
      <c r="D66" s="111"/>
      <c r="E66" s="293" t="s">
        <v>196</v>
      </c>
      <c r="F66" s="293"/>
      <c r="G66" s="293"/>
      <c r="H66" s="293"/>
      <c r="I66" s="293"/>
      <c r="J66" s="293"/>
      <c r="K66" s="6"/>
    </row>
    <row r="67" spans="2:11" ht="14.25">
      <c r="B67" s="5"/>
      <c r="C67" s="111"/>
      <c r="D67" s="111"/>
      <c r="E67" s="111"/>
      <c r="F67" s="111"/>
      <c r="G67" s="111"/>
      <c r="H67" s="111"/>
      <c r="I67" s="111"/>
      <c r="J67" s="83"/>
      <c r="K67" s="6"/>
    </row>
    <row r="68" spans="2:11" ht="14.25">
      <c r="B68" s="5"/>
      <c r="C68" s="65"/>
      <c r="D68" s="7"/>
      <c r="E68" s="7"/>
      <c r="F68" s="7"/>
      <c r="G68" s="7"/>
      <c r="H68" s="7"/>
      <c r="I68" s="7"/>
      <c r="J68" s="7"/>
      <c r="K68" s="6"/>
    </row>
    <row r="69" spans="2:11" ht="13.8" thickBot="1">
      <c r="B69" s="5"/>
      <c r="C69" s="8" t="s">
        <v>11</v>
      </c>
      <c r="D69" s="8" t="s">
        <v>56</v>
      </c>
      <c r="E69" s="8">
        <v>2016</v>
      </c>
      <c r="F69" s="8">
        <v>2017</v>
      </c>
      <c r="G69" s="8">
        <v>2018</v>
      </c>
      <c r="H69" s="8">
        <v>2019</v>
      </c>
      <c r="I69" s="8">
        <v>2020</v>
      </c>
      <c r="J69" s="8">
        <v>2021</v>
      </c>
      <c r="K69" s="6"/>
    </row>
    <row r="70" spans="2:11" ht="13.8" thickBot="1">
      <c r="B70" s="5"/>
      <c r="C70" s="7" t="s">
        <v>12</v>
      </c>
      <c r="D70" s="7">
        <v>1</v>
      </c>
      <c r="E70" s="114">
        <v>5561.5624071809825</v>
      </c>
      <c r="F70" s="114">
        <v>5546.34227477073</v>
      </c>
      <c r="G70" s="114">
        <v>5531.954572357539</v>
      </c>
      <c r="H70" s="114">
        <v>5518.761787280957</v>
      </c>
      <c r="I70" s="114">
        <v>5505.242827905575</v>
      </c>
      <c r="J70" s="114">
        <v>5492.248110528456</v>
      </c>
      <c r="K70" s="6"/>
    </row>
    <row r="71" spans="2:11" ht="13.8" thickBot="1">
      <c r="B71" s="5"/>
      <c r="C71" s="7" t="s">
        <v>12</v>
      </c>
      <c r="D71" s="7">
        <v>2</v>
      </c>
      <c r="E71" s="114">
        <v>6764.267988082532</v>
      </c>
      <c r="F71" s="114">
        <v>6743.4362205538555</v>
      </c>
      <c r="G71" s="114">
        <v>6724.474064156246</v>
      </c>
      <c r="H71" s="114">
        <v>6707.526641957672</v>
      </c>
      <c r="I71" s="114">
        <v>6690.424568440135</v>
      </c>
      <c r="J71" s="114">
        <v>6674.168025932063</v>
      </c>
      <c r="K71" s="6"/>
    </row>
    <row r="72" spans="2:11" ht="13.8" thickBot="1">
      <c r="B72" s="5"/>
      <c r="C72" s="7" t="s">
        <v>12</v>
      </c>
      <c r="D72" s="7">
        <v>3</v>
      </c>
      <c r="E72" s="114">
        <v>7768.614305589414</v>
      </c>
      <c r="F72" s="114">
        <v>7774.892464426798</v>
      </c>
      <c r="G72" s="114">
        <v>7777.300129989661</v>
      </c>
      <c r="H72" s="114">
        <v>7775.195561108837</v>
      </c>
      <c r="I72" s="114">
        <v>7771.871746698115</v>
      </c>
      <c r="J72" s="114">
        <v>7765.898704208488</v>
      </c>
      <c r="K72" s="6"/>
    </row>
    <row r="73" spans="2:11" ht="13.8" thickBot="1">
      <c r="B73" s="5"/>
      <c r="C73" s="7" t="s">
        <v>13</v>
      </c>
      <c r="D73" s="7">
        <v>1</v>
      </c>
      <c r="E73" s="114">
        <v>2782.651297195602</v>
      </c>
      <c r="F73" s="114">
        <v>2767.7547796359236</v>
      </c>
      <c r="G73" s="114">
        <v>2758.6972953654</v>
      </c>
      <c r="H73" s="114">
        <v>2749.6818812465654</v>
      </c>
      <c r="I73" s="114">
        <v>2750.1284821389418</v>
      </c>
      <c r="J73" s="114">
        <v>2744.6865131862633</v>
      </c>
      <c r="K73" s="6"/>
    </row>
    <row r="74" spans="2:11" ht="13.8" thickBot="1">
      <c r="B74" s="5"/>
      <c r="C74" s="7" t="s">
        <v>13</v>
      </c>
      <c r="D74" s="7">
        <v>2</v>
      </c>
      <c r="E74" s="114">
        <v>3673.653975261986</v>
      </c>
      <c r="F74" s="114">
        <v>3657.3090022860397</v>
      </c>
      <c r="G74" s="114">
        <v>3647.3708180736126</v>
      </c>
      <c r="H74" s="114">
        <v>3637.4787946829806</v>
      </c>
      <c r="I74" s="114">
        <v>3637.9688205892153</v>
      </c>
      <c r="J74" s="114">
        <v>3631.997704513856</v>
      </c>
      <c r="K74" s="6"/>
    </row>
    <row r="75" spans="2:11" ht="13.8" thickBot="1">
      <c r="B75" s="5"/>
      <c r="C75" s="7" t="s">
        <v>13</v>
      </c>
      <c r="D75" s="7">
        <v>3</v>
      </c>
      <c r="E75" s="114">
        <v>3906.769619041165</v>
      </c>
      <c r="F75" s="114">
        <v>3890.3609215082997</v>
      </c>
      <c r="G75" s="114">
        <v>3880.383991047319</v>
      </c>
      <c r="H75" s="114">
        <v>3870.4534013764883</v>
      </c>
      <c r="I75" s="114">
        <v>3870.9453377590403</v>
      </c>
      <c r="J75" s="114">
        <v>3864.9509419433743</v>
      </c>
      <c r="K75" s="6"/>
    </row>
    <row r="76" spans="2:11" ht="13.8" thickBot="1">
      <c r="B76" s="5"/>
      <c r="C76" s="7" t="s">
        <v>14</v>
      </c>
      <c r="D76" s="7">
        <v>1</v>
      </c>
      <c r="E76" s="114">
        <v>4288.484386016533</v>
      </c>
      <c r="F76" s="114">
        <v>4278.101595562251</v>
      </c>
      <c r="G76" s="114">
        <v>4266.244047415811</v>
      </c>
      <c r="H76" s="114">
        <v>4256.035609575434</v>
      </c>
      <c r="I76" s="114">
        <v>4249.530832969776</v>
      </c>
      <c r="J76" s="114">
        <v>4239.871744152986</v>
      </c>
      <c r="K76" s="6"/>
    </row>
    <row r="77" spans="2:11" ht="13.8" thickBot="1">
      <c r="B77" s="5"/>
      <c r="C77" s="7" t="s">
        <v>14</v>
      </c>
      <c r="D77" s="7">
        <v>2</v>
      </c>
      <c r="E77" s="114">
        <v>5756.139680380825</v>
      </c>
      <c r="F77" s="114">
        <v>5737.311735494258</v>
      </c>
      <c r="G77" s="114">
        <v>5717.520811610644</v>
      </c>
      <c r="H77" s="114">
        <v>5700.8275833336875</v>
      </c>
      <c r="I77" s="114">
        <v>5689.614134961313</v>
      </c>
      <c r="J77" s="114">
        <v>5674.62178051108</v>
      </c>
      <c r="K77" s="6"/>
    </row>
    <row r="78" spans="2:11" ht="13.8" thickBot="1">
      <c r="B78" s="5"/>
      <c r="C78" s="7" t="s">
        <v>14</v>
      </c>
      <c r="D78" s="7">
        <v>3</v>
      </c>
      <c r="E78" s="114">
        <v>6210.666274365126</v>
      </c>
      <c r="F78" s="114">
        <v>6202.08798721426</v>
      </c>
      <c r="G78" s="114">
        <v>6189.701550719813</v>
      </c>
      <c r="H78" s="114">
        <v>6178.423765834949</v>
      </c>
      <c r="I78" s="114">
        <v>6171.708584913311</v>
      </c>
      <c r="J78" s="114">
        <v>6160.049114893883</v>
      </c>
      <c r="K78" s="6"/>
    </row>
    <row r="79" spans="2:11" ht="13.8" thickBot="1">
      <c r="B79" s="9"/>
      <c r="C79" s="10"/>
      <c r="D79" s="10"/>
      <c r="E79" s="10"/>
      <c r="F79" s="10"/>
      <c r="G79" s="10"/>
      <c r="H79" s="10"/>
      <c r="I79" s="10"/>
      <c r="J79" s="10"/>
      <c r="K79" s="11"/>
    </row>
    <row r="80" spans="2:11" ht="13.8" thickBot="1">
      <c r="B80" s="80"/>
      <c r="C80" s="80"/>
      <c r="D80" s="80"/>
      <c r="E80" s="80"/>
      <c r="F80" s="80"/>
      <c r="G80" s="80"/>
      <c r="H80" s="80"/>
      <c r="I80" s="80"/>
      <c r="J80" s="80"/>
      <c r="K80" s="80"/>
    </row>
    <row r="81" spans="2:11" ht="14.25">
      <c r="B81" s="2"/>
      <c r="C81" s="63"/>
      <c r="D81" s="63"/>
      <c r="E81" s="63"/>
      <c r="F81" s="63"/>
      <c r="G81" s="63"/>
      <c r="H81" s="63"/>
      <c r="I81" s="63"/>
      <c r="J81" s="63"/>
      <c r="K81" s="4"/>
    </row>
    <row r="82" spans="2:11" ht="30.75" customHeight="1">
      <c r="B82" s="5"/>
      <c r="C82" s="131"/>
      <c r="D82" s="161"/>
      <c r="E82" s="304" t="s">
        <v>408</v>
      </c>
      <c r="F82" s="304"/>
      <c r="G82" s="304"/>
      <c r="H82" s="304"/>
      <c r="I82" s="304"/>
      <c r="J82" s="304"/>
      <c r="K82" s="6"/>
    </row>
    <row r="83" spans="2:11" ht="14.25">
      <c r="B83" s="5"/>
      <c r="C83" s="131"/>
      <c r="D83" s="162"/>
      <c r="E83" s="292" t="s">
        <v>55</v>
      </c>
      <c r="F83" s="292"/>
      <c r="G83" s="292"/>
      <c r="H83" s="292"/>
      <c r="I83" s="292"/>
      <c r="J83" s="292"/>
      <c r="K83" s="6"/>
    </row>
    <row r="84" spans="2:11" ht="14.25">
      <c r="B84" s="5"/>
      <c r="C84" s="131"/>
      <c r="D84" s="167"/>
      <c r="E84" s="167"/>
      <c r="F84" s="167"/>
      <c r="G84" s="167"/>
      <c r="H84" s="167"/>
      <c r="I84" s="167"/>
      <c r="J84" s="7"/>
      <c r="K84" s="6"/>
    </row>
    <row r="85" spans="2:11" ht="27.75" customHeight="1">
      <c r="B85" s="5"/>
      <c r="C85" s="131"/>
      <c r="D85" s="111"/>
      <c r="E85" s="293" t="s">
        <v>198</v>
      </c>
      <c r="F85" s="293"/>
      <c r="G85" s="293"/>
      <c r="H85" s="293"/>
      <c r="I85" s="293"/>
      <c r="J85" s="293"/>
      <c r="K85" s="6"/>
    </row>
    <row r="86" spans="2:11" ht="14.25">
      <c r="B86" s="5"/>
      <c r="C86" s="111"/>
      <c r="D86" s="111"/>
      <c r="E86" s="111"/>
      <c r="F86" s="111"/>
      <c r="G86" s="111"/>
      <c r="H86" s="111"/>
      <c r="I86" s="111"/>
      <c r="J86" s="83"/>
      <c r="K86" s="6"/>
    </row>
    <row r="87" spans="2:11" ht="14.25">
      <c r="B87" s="5"/>
      <c r="C87" s="65"/>
      <c r="D87" s="7"/>
      <c r="E87" s="7"/>
      <c r="F87" s="7"/>
      <c r="G87" s="7"/>
      <c r="H87" s="7"/>
      <c r="I87" s="7"/>
      <c r="J87" s="7"/>
      <c r="K87" s="6"/>
    </row>
    <row r="88" spans="2:11" ht="13.8" thickBot="1">
      <c r="B88" s="5"/>
      <c r="C88" s="8" t="s">
        <v>11</v>
      </c>
      <c r="D88" s="8" t="s">
        <v>0</v>
      </c>
      <c r="E88" s="8">
        <v>2016</v>
      </c>
      <c r="F88" s="8">
        <v>2017</v>
      </c>
      <c r="G88" s="8">
        <v>2018</v>
      </c>
      <c r="H88" s="8">
        <v>2019</v>
      </c>
      <c r="I88" s="8">
        <v>2020</v>
      </c>
      <c r="J88" s="8">
        <v>2021</v>
      </c>
      <c r="K88" s="6"/>
    </row>
    <row r="89" spans="2:25" ht="13.8" thickBot="1">
      <c r="B89" s="5"/>
      <c r="C89" s="7" t="s">
        <v>12</v>
      </c>
      <c r="D89" s="7" t="s">
        <v>66</v>
      </c>
      <c r="E89" s="137">
        <v>0.0455547829797227</v>
      </c>
      <c r="F89" s="137">
        <v>0.051842292504010304</v>
      </c>
      <c r="G89" s="137">
        <v>0.059010352234295155</v>
      </c>
      <c r="H89" s="137">
        <v>0.06597834919411502</v>
      </c>
      <c r="I89" s="137">
        <v>0.07418375179127848</v>
      </c>
      <c r="J89" s="137">
        <v>0.08210724999443715</v>
      </c>
      <c r="K89" s="6"/>
      <c r="U89" s="80"/>
      <c r="V89" s="80"/>
      <c r="W89" s="80"/>
      <c r="X89" s="80"/>
      <c r="Y89" s="80"/>
    </row>
    <row r="90" spans="2:11" ht="13.8" thickBot="1">
      <c r="B90" s="5"/>
      <c r="C90" s="7" t="s">
        <v>12</v>
      </c>
      <c r="D90" s="7" t="s">
        <v>165</v>
      </c>
      <c r="E90" s="137">
        <v>0.045554786375125944</v>
      </c>
      <c r="F90" s="137">
        <v>0.05184229722323171</v>
      </c>
      <c r="G90" s="137">
        <v>0.05901035862159595</v>
      </c>
      <c r="H90" s="137">
        <v>0.06597835747003014</v>
      </c>
      <c r="I90" s="137">
        <v>0.07418376238893104</v>
      </c>
      <c r="J90" s="137">
        <v>0.08210726306613769</v>
      </c>
      <c r="K90" s="6"/>
    </row>
    <row r="91" spans="2:11" ht="13.8" thickBot="1">
      <c r="B91" s="5"/>
      <c r="C91" s="7" t="s">
        <v>13</v>
      </c>
      <c r="D91" s="7" t="s">
        <v>66</v>
      </c>
      <c r="E91" s="137">
        <v>0.04595517528035222</v>
      </c>
      <c r="F91" s="137">
        <v>0.053426884032409305</v>
      </c>
      <c r="G91" s="137">
        <v>0.0616408858639012</v>
      </c>
      <c r="H91" s="137">
        <v>0.0695880678665781</v>
      </c>
      <c r="I91" s="137">
        <v>0.07842430070628512</v>
      </c>
      <c r="J91" s="137">
        <v>0.0870249812138453</v>
      </c>
      <c r="K91" s="6"/>
    </row>
    <row r="92" spans="2:11" ht="13.8" thickBot="1">
      <c r="B92" s="5"/>
      <c r="C92" s="7" t="s">
        <v>13</v>
      </c>
      <c r="D92" s="7" t="s">
        <v>165</v>
      </c>
      <c r="E92" s="137">
        <v>0.04595517676996189</v>
      </c>
      <c r="F92" s="137">
        <v>0.053426886986069844</v>
      </c>
      <c r="G92" s="137">
        <v>0.061640890654399406</v>
      </c>
      <c r="H92" s="137">
        <v>0.06958807491983607</v>
      </c>
      <c r="I92" s="137">
        <v>0.07842431006163052</v>
      </c>
      <c r="J92" s="137">
        <v>0.08702499361374329</v>
      </c>
      <c r="K92" s="6"/>
    </row>
    <row r="93" spans="2:11" ht="13.8" thickBot="1">
      <c r="B93" s="5"/>
      <c r="C93" s="7" t="s">
        <v>14</v>
      </c>
      <c r="D93" s="7" t="s">
        <v>66</v>
      </c>
      <c r="E93" s="137">
        <v>0.02433550354617889</v>
      </c>
      <c r="F93" s="137">
        <v>0.02873790372614959</v>
      </c>
      <c r="G93" s="137">
        <v>0.03392163245120346</v>
      </c>
      <c r="H93" s="137">
        <v>0.03906562102081552</v>
      </c>
      <c r="I93" s="137">
        <v>0.04506720748036279</v>
      </c>
      <c r="J93" s="137">
        <v>0.05114950681183314</v>
      </c>
      <c r="K93" s="6"/>
    </row>
    <row r="94" spans="2:11" ht="13.8" thickBot="1">
      <c r="B94" s="5"/>
      <c r="C94" s="7" t="s">
        <v>14</v>
      </c>
      <c r="D94" s="7" t="s">
        <v>165</v>
      </c>
      <c r="E94" s="137">
        <v>0.024335504864460906</v>
      </c>
      <c r="F94" s="137">
        <v>0.028737905425285436</v>
      </c>
      <c r="G94" s="137">
        <v>0.03392163465113961</v>
      </c>
      <c r="H94" s="137">
        <v>0.03906562377544491</v>
      </c>
      <c r="I94" s="137">
        <v>0.045067210922268355</v>
      </c>
      <c r="J94" s="137">
        <v>0.051149511051404084</v>
      </c>
      <c r="K94" s="6"/>
    </row>
    <row r="95" spans="2:11" s="76" customFormat="1" ht="13.8">
      <c r="B95" s="230"/>
      <c r="C95" s="226"/>
      <c r="D95" s="225"/>
      <c r="E95" s="242"/>
      <c r="F95" s="242"/>
      <c r="G95" s="242"/>
      <c r="H95" s="242"/>
      <c r="I95" s="242"/>
      <c r="J95" s="242"/>
      <c r="K95" s="243"/>
    </row>
    <row r="96" spans="2:11" s="76" customFormat="1" ht="13.8">
      <c r="B96" s="230"/>
      <c r="C96" s="226" t="s">
        <v>232</v>
      </c>
      <c r="D96" s="225"/>
      <c r="E96" s="242"/>
      <c r="F96" s="242"/>
      <c r="G96" s="242"/>
      <c r="H96" s="242"/>
      <c r="I96" s="242"/>
      <c r="J96" s="242"/>
      <c r="K96" s="243"/>
    </row>
    <row r="97" spans="2:11" s="76" customFormat="1" ht="37.95" customHeight="1">
      <c r="B97" s="230"/>
      <c r="C97" s="309" t="s">
        <v>384</v>
      </c>
      <c r="D97" s="309"/>
      <c r="E97" s="309"/>
      <c r="F97" s="309"/>
      <c r="G97" s="309"/>
      <c r="H97" s="309"/>
      <c r="I97" s="309"/>
      <c r="J97" s="309"/>
      <c r="K97" s="236"/>
    </row>
    <row r="98" spans="2:11" ht="13.8" thickBot="1">
      <c r="B98" s="9"/>
      <c r="C98" s="10"/>
      <c r="D98" s="10"/>
      <c r="E98" s="10"/>
      <c r="F98" s="10"/>
      <c r="G98" s="10"/>
      <c r="H98" s="10"/>
      <c r="I98" s="10"/>
      <c r="J98" s="10"/>
      <c r="K98" s="11"/>
    </row>
    <row r="99" spans="2:11" ht="13.8" thickBot="1">
      <c r="B99" s="80"/>
      <c r="C99" s="80"/>
      <c r="D99" s="80"/>
      <c r="E99" s="80"/>
      <c r="F99" s="80"/>
      <c r="G99" s="80"/>
      <c r="H99" s="80"/>
      <c r="I99" s="80"/>
      <c r="J99" s="80"/>
      <c r="K99" s="80"/>
    </row>
    <row r="100" spans="2:11" ht="14.25">
      <c r="B100" s="2"/>
      <c r="C100" s="63"/>
      <c r="D100" s="63"/>
      <c r="E100" s="63"/>
      <c r="F100" s="63"/>
      <c r="G100" s="63"/>
      <c r="H100" s="63"/>
      <c r="I100" s="63"/>
      <c r="J100" s="63"/>
      <c r="K100" s="4"/>
    </row>
    <row r="101" spans="2:11" ht="31.5" customHeight="1">
      <c r="B101" s="5"/>
      <c r="C101" s="131"/>
      <c r="D101" s="165"/>
      <c r="E101" s="304" t="s">
        <v>409</v>
      </c>
      <c r="F101" s="304"/>
      <c r="G101" s="304"/>
      <c r="H101" s="304"/>
      <c r="I101" s="304"/>
      <c r="J101" s="304"/>
      <c r="K101" s="6"/>
    </row>
    <row r="102" spans="2:11" ht="14.25">
      <c r="B102" s="5"/>
      <c r="C102" s="131"/>
      <c r="D102" s="162"/>
      <c r="E102" s="292" t="s">
        <v>177</v>
      </c>
      <c r="F102" s="292"/>
      <c r="G102" s="292"/>
      <c r="H102" s="292"/>
      <c r="I102" s="292"/>
      <c r="J102" s="292"/>
      <c r="K102" s="6"/>
    </row>
    <row r="103" spans="2:11" ht="14.25">
      <c r="B103" s="5"/>
      <c r="C103" s="131"/>
      <c r="D103" s="167"/>
      <c r="E103" s="167"/>
      <c r="F103" s="167"/>
      <c r="G103" s="167"/>
      <c r="H103" s="167"/>
      <c r="I103" s="167"/>
      <c r="J103" s="7"/>
      <c r="K103" s="6"/>
    </row>
    <row r="104" spans="2:11" ht="25.5" customHeight="1">
      <c r="B104" s="5"/>
      <c r="C104" s="131"/>
      <c r="D104" s="111"/>
      <c r="E104" s="293" t="s">
        <v>199</v>
      </c>
      <c r="F104" s="293"/>
      <c r="G104" s="293"/>
      <c r="H104" s="293"/>
      <c r="I104" s="293"/>
      <c r="J104" s="293"/>
      <c r="K104" s="6"/>
    </row>
    <row r="105" spans="2:11" ht="14.25">
      <c r="B105" s="5"/>
      <c r="C105" s="111"/>
      <c r="D105" s="111"/>
      <c r="E105" s="111"/>
      <c r="F105" s="111"/>
      <c r="G105" s="111"/>
      <c r="H105" s="111"/>
      <c r="I105" s="111"/>
      <c r="J105" s="83"/>
      <c r="K105" s="6"/>
    </row>
    <row r="106" spans="2:11" ht="14.25">
      <c r="B106" s="5"/>
      <c r="C106" s="65"/>
      <c r="D106" s="7"/>
      <c r="E106" s="7"/>
      <c r="F106" s="7"/>
      <c r="G106" s="7"/>
      <c r="H106" s="7"/>
      <c r="I106" s="7"/>
      <c r="J106" s="7"/>
      <c r="K106" s="6"/>
    </row>
    <row r="107" spans="2:11" ht="13.8" thickBot="1">
      <c r="B107" s="5"/>
      <c r="C107" s="8" t="s">
        <v>11</v>
      </c>
      <c r="D107" s="8" t="s">
        <v>0</v>
      </c>
      <c r="E107" s="8">
        <v>2016</v>
      </c>
      <c r="F107" s="8">
        <v>2017</v>
      </c>
      <c r="G107" s="8">
        <v>2018</v>
      </c>
      <c r="H107" s="8">
        <v>2019</v>
      </c>
      <c r="I107" s="8">
        <v>2020</v>
      </c>
      <c r="J107" s="8">
        <v>2021</v>
      </c>
      <c r="K107" s="6"/>
    </row>
    <row r="108" spans="2:11" ht="13.8" thickBot="1">
      <c r="B108" s="5"/>
      <c r="C108" s="7" t="s">
        <v>12</v>
      </c>
      <c r="D108" s="7" t="s">
        <v>66</v>
      </c>
      <c r="E108" s="114">
        <v>192523.34914132077</v>
      </c>
      <c r="F108" s="114">
        <v>221173.08640849192</v>
      </c>
      <c r="G108" s="114">
        <v>254304.73223242417</v>
      </c>
      <c r="H108" s="114">
        <v>287255.8345142056</v>
      </c>
      <c r="I108" s="114">
        <v>326415.26960440376</v>
      </c>
      <c r="J108" s="114">
        <v>364885.6259591646</v>
      </c>
      <c r="K108" s="6"/>
    </row>
    <row r="109" spans="2:11" ht="13.8" thickBot="1">
      <c r="B109" s="5"/>
      <c r="C109" s="7" t="s">
        <v>12</v>
      </c>
      <c r="D109" s="7" t="s">
        <v>165</v>
      </c>
      <c r="E109" s="114">
        <v>192523.34914132077</v>
      </c>
      <c r="F109" s="114">
        <v>221173.08640849192</v>
      </c>
      <c r="G109" s="114">
        <v>254304.73223242417</v>
      </c>
      <c r="H109" s="114">
        <v>287255.8345142056</v>
      </c>
      <c r="I109" s="114">
        <v>326415.26960440376</v>
      </c>
      <c r="J109" s="114">
        <v>364885.6259591646</v>
      </c>
      <c r="K109" s="6"/>
    </row>
    <row r="110" spans="2:11" ht="13.8" thickBot="1">
      <c r="B110" s="5"/>
      <c r="C110" s="7" t="s">
        <v>13</v>
      </c>
      <c r="D110" s="7" t="s">
        <v>66</v>
      </c>
      <c r="E110" s="114">
        <v>52806.36624849286</v>
      </c>
      <c r="F110" s="114">
        <v>62524.7731891849</v>
      </c>
      <c r="G110" s="114">
        <v>73469.71682968983</v>
      </c>
      <c r="H110" s="114">
        <v>84605.22151993732</v>
      </c>
      <c r="I110" s="114">
        <v>96783.60332565359</v>
      </c>
      <c r="J110" s="114">
        <v>109602.28111986688</v>
      </c>
      <c r="K110" s="6"/>
    </row>
    <row r="111" spans="2:11" ht="13.8" thickBot="1">
      <c r="B111" s="5"/>
      <c r="C111" s="7" t="s">
        <v>13</v>
      </c>
      <c r="D111" s="7" t="s">
        <v>165</v>
      </c>
      <c r="E111" s="114">
        <v>52806.36624849286</v>
      </c>
      <c r="F111" s="114">
        <v>62524.7731891849</v>
      </c>
      <c r="G111" s="114">
        <v>73469.71682968983</v>
      </c>
      <c r="H111" s="114">
        <v>84605.22151993732</v>
      </c>
      <c r="I111" s="114">
        <v>96783.60332565359</v>
      </c>
      <c r="J111" s="114">
        <v>109602.28111986688</v>
      </c>
      <c r="K111" s="6"/>
    </row>
    <row r="112" spans="2:11" ht="13.8" thickBot="1">
      <c r="B112" s="5"/>
      <c r="C112" s="7" t="s">
        <v>14</v>
      </c>
      <c r="D112" s="7" t="s">
        <v>66</v>
      </c>
      <c r="E112" s="114">
        <v>12703.330306706857</v>
      </c>
      <c r="F112" s="114">
        <v>14923.748632005872</v>
      </c>
      <c r="G112" s="114">
        <v>17551.151044783215</v>
      </c>
      <c r="H112" s="114">
        <v>20127.27124454327</v>
      </c>
      <c r="I112" s="114">
        <v>23104.225400778687</v>
      </c>
      <c r="J112" s="114">
        <v>26129.962303954515</v>
      </c>
      <c r="K112" s="6"/>
    </row>
    <row r="113" spans="2:11" ht="13.8" thickBot="1">
      <c r="B113" s="5"/>
      <c r="C113" s="7" t="s">
        <v>14</v>
      </c>
      <c r="D113" s="7" t="s">
        <v>165</v>
      </c>
      <c r="E113" s="114">
        <v>12703.330306706857</v>
      </c>
      <c r="F113" s="114">
        <v>14923.748632005872</v>
      </c>
      <c r="G113" s="114">
        <v>17551.151044783215</v>
      </c>
      <c r="H113" s="114">
        <v>20127.27124454327</v>
      </c>
      <c r="I113" s="114">
        <v>23104.225400778687</v>
      </c>
      <c r="J113" s="114">
        <v>26129.962303954515</v>
      </c>
      <c r="K113" s="6"/>
    </row>
    <row r="114" spans="2:11" ht="13.8" thickBot="1">
      <c r="B114" s="9"/>
      <c r="C114" s="10"/>
      <c r="D114" s="10"/>
      <c r="E114" s="10"/>
      <c r="F114" s="10"/>
      <c r="G114" s="10"/>
      <c r="H114" s="10"/>
      <c r="I114" s="10"/>
      <c r="J114" s="10"/>
      <c r="K114" s="11"/>
    </row>
    <row r="115" spans="2:11" ht="14.25">
      <c r="B115" s="80"/>
      <c r="C115" s="80"/>
      <c r="D115" s="80"/>
      <c r="E115" s="80"/>
      <c r="F115" s="80"/>
      <c r="G115" s="80"/>
      <c r="H115" s="80"/>
      <c r="I115" s="80"/>
      <c r="J115" s="80"/>
      <c r="K115" s="80"/>
    </row>
    <row r="116" spans="2:11" ht="13.8" thickBot="1">
      <c r="B116" s="80"/>
      <c r="C116" s="80"/>
      <c r="D116" s="80"/>
      <c r="E116" s="80"/>
      <c r="F116" s="80"/>
      <c r="G116" s="80"/>
      <c r="H116" s="80"/>
      <c r="I116" s="80"/>
      <c r="J116" s="80"/>
      <c r="K116" s="80"/>
    </row>
    <row r="117" spans="2:11" ht="14.25">
      <c r="B117" s="2"/>
      <c r="C117" s="63"/>
      <c r="D117" s="63"/>
      <c r="E117" s="63"/>
      <c r="F117" s="63"/>
      <c r="G117" s="63"/>
      <c r="H117" s="63"/>
      <c r="I117" s="63"/>
      <c r="J117" s="63"/>
      <c r="K117" s="4"/>
    </row>
    <row r="118" spans="2:11" ht="13.8">
      <c r="B118" s="5"/>
      <c r="C118" s="131"/>
      <c r="D118" s="161"/>
      <c r="E118" s="291" t="s">
        <v>283</v>
      </c>
      <c r="F118" s="291"/>
      <c r="G118" s="291"/>
      <c r="H118" s="291"/>
      <c r="I118" s="291"/>
      <c r="J118" s="291"/>
      <c r="K118" s="6"/>
    </row>
    <row r="119" spans="2:11" ht="14.25">
      <c r="B119" s="5"/>
      <c r="C119" s="131"/>
      <c r="D119" s="162"/>
      <c r="E119" s="292" t="s">
        <v>183</v>
      </c>
      <c r="F119" s="292"/>
      <c r="G119" s="292"/>
      <c r="H119" s="292"/>
      <c r="I119" s="292"/>
      <c r="J119" s="292"/>
      <c r="K119" s="6"/>
    </row>
    <row r="120" spans="2:11" ht="14.25">
      <c r="B120" s="5"/>
      <c r="C120" s="131"/>
      <c r="D120" s="167"/>
      <c r="E120" s="167"/>
      <c r="F120" s="167"/>
      <c r="G120" s="167"/>
      <c r="H120" s="167"/>
      <c r="I120" s="167"/>
      <c r="J120" s="7"/>
      <c r="K120" s="6"/>
    </row>
    <row r="121" spans="2:11" ht="27" customHeight="1">
      <c r="B121" s="5"/>
      <c r="C121" s="131"/>
      <c r="D121" s="111"/>
      <c r="E121" s="293" t="s">
        <v>200</v>
      </c>
      <c r="F121" s="293"/>
      <c r="G121" s="293"/>
      <c r="H121" s="293"/>
      <c r="I121" s="293"/>
      <c r="J121" s="293"/>
      <c r="K121" s="6"/>
    </row>
    <row r="122" spans="2:11" ht="14.25">
      <c r="B122" s="5"/>
      <c r="C122" s="111"/>
      <c r="D122" s="111"/>
      <c r="E122" s="111"/>
      <c r="F122" s="111"/>
      <c r="G122" s="111"/>
      <c r="H122" s="111"/>
      <c r="I122" s="111"/>
      <c r="J122" s="83"/>
      <c r="K122" s="6"/>
    </row>
    <row r="123" spans="2:11" ht="14.25">
      <c r="B123" s="5"/>
      <c r="C123" s="65"/>
      <c r="D123" s="7"/>
      <c r="E123" s="7"/>
      <c r="F123" s="7"/>
      <c r="G123" s="7"/>
      <c r="H123" s="7"/>
      <c r="I123" s="7"/>
      <c r="J123" s="7"/>
      <c r="K123" s="6"/>
    </row>
    <row r="124" spans="2:11" ht="13.8" thickBot="1">
      <c r="B124" s="5"/>
      <c r="C124" s="8" t="s">
        <v>11</v>
      </c>
      <c r="D124" s="8" t="s">
        <v>56</v>
      </c>
      <c r="E124" s="8">
        <v>2016</v>
      </c>
      <c r="F124" s="8">
        <v>2017</v>
      </c>
      <c r="G124" s="8">
        <v>2018</v>
      </c>
      <c r="H124" s="8">
        <v>2019</v>
      </c>
      <c r="I124" s="8">
        <v>2020</v>
      </c>
      <c r="J124" s="8">
        <v>2021</v>
      </c>
      <c r="K124" s="6"/>
    </row>
    <row r="125" spans="2:11" ht="13.8" thickBot="1">
      <c r="B125" s="5"/>
      <c r="C125" s="7" t="s">
        <v>12</v>
      </c>
      <c r="D125" s="7">
        <v>1</v>
      </c>
      <c r="E125" s="114">
        <v>134.00581380542346</v>
      </c>
      <c r="F125" s="114">
        <v>133.630629200575</v>
      </c>
      <c r="G125" s="114">
        <v>133.26216840673382</v>
      </c>
      <c r="H125" s="114">
        <v>132.8927729655906</v>
      </c>
      <c r="I125" s="114">
        <v>132.5107835849346</v>
      </c>
      <c r="J125" s="114">
        <v>132.12000470643713</v>
      </c>
      <c r="K125" s="6"/>
    </row>
    <row r="126" spans="2:11" ht="13.8" thickBot="1">
      <c r="B126" s="5"/>
      <c r="C126" s="7" t="s">
        <v>12</v>
      </c>
      <c r="D126" s="7">
        <v>2</v>
      </c>
      <c r="E126" s="114">
        <v>289.3099276521619</v>
      </c>
      <c r="F126" s="114">
        <v>288.30030898486405</v>
      </c>
      <c r="G126" s="114">
        <v>287.3434001128596</v>
      </c>
      <c r="H126" s="114">
        <v>286.44731555384914</v>
      </c>
      <c r="I126" s="114">
        <v>285.52620087086615</v>
      </c>
      <c r="J126" s="114">
        <v>284.62181824030614</v>
      </c>
      <c r="K126" s="6"/>
    </row>
    <row r="127" spans="2:11" ht="13.8" thickBot="1">
      <c r="B127" s="5"/>
      <c r="C127" s="7" t="s">
        <v>12</v>
      </c>
      <c r="D127" s="7">
        <v>3</v>
      </c>
      <c r="E127" s="114">
        <v>612.3144355778458</v>
      </c>
      <c r="F127" s="114">
        <v>609.5188891816248</v>
      </c>
      <c r="G127" s="114">
        <v>607.0505061818745</v>
      </c>
      <c r="H127" s="114">
        <v>604.9771863563527</v>
      </c>
      <c r="I127" s="114">
        <v>602.8920959024821</v>
      </c>
      <c r="J127" s="114">
        <v>600.9869615583284</v>
      </c>
      <c r="K127" s="6"/>
    </row>
    <row r="128" spans="2:11" ht="13.8" thickBot="1">
      <c r="B128" s="5"/>
      <c r="C128" s="7" t="s">
        <v>13</v>
      </c>
      <c r="D128" s="7">
        <v>1</v>
      </c>
      <c r="E128" s="114">
        <v>129.87477980380015</v>
      </c>
      <c r="F128" s="114">
        <v>129.32525373162665</v>
      </c>
      <c r="G128" s="114">
        <v>128.95915708784625</v>
      </c>
      <c r="H128" s="114">
        <v>128.60283328795595</v>
      </c>
      <c r="I128" s="114">
        <v>128.57305938163313</v>
      </c>
      <c r="J128" s="114">
        <v>128.34502284372448</v>
      </c>
      <c r="K128" s="6"/>
    </row>
    <row r="129" spans="2:11" ht="13.8" thickBot="1">
      <c r="B129" s="5"/>
      <c r="C129" s="7" t="s">
        <v>13</v>
      </c>
      <c r="D129" s="7">
        <v>2</v>
      </c>
      <c r="E129" s="114">
        <v>265.8924552718337</v>
      </c>
      <c r="F129" s="114">
        <v>264.9265678082913</v>
      </c>
      <c r="G129" s="114">
        <v>264.2830894064864</v>
      </c>
      <c r="H129" s="114">
        <v>263.6567884742767</v>
      </c>
      <c r="I129" s="114">
        <v>263.6044556654909</v>
      </c>
      <c r="J129" s="114">
        <v>263.20364186547516</v>
      </c>
      <c r="K129" s="6"/>
    </row>
    <row r="130" spans="2:11" ht="13.8" thickBot="1">
      <c r="B130" s="5"/>
      <c r="C130" s="7" t="s">
        <v>13</v>
      </c>
      <c r="D130" s="7">
        <v>3</v>
      </c>
      <c r="E130" s="114">
        <v>453.8268389149299</v>
      </c>
      <c r="F130" s="114">
        <v>452.3806073160985</v>
      </c>
      <c r="G130" s="114">
        <v>451.4171215758003</v>
      </c>
      <c r="H130" s="114">
        <v>450.4793558083297</v>
      </c>
      <c r="I130" s="114">
        <v>450.4009974440498</v>
      </c>
      <c r="J130" s="114">
        <v>449.8008554971769</v>
      </c>
      <c r="K130" s="6"/>
    </row>
    <row r="131" spans="2:11" ht="13.8" thickBot="1">
      <c r="B131" s="5"/>
      <c r="C131" s="7" t="s">
        <v>14</v>
      </c>
      <c r="D131" s="7">
        <v>1</v>
      </c>
      <c r="E131" s="114">
        <v>134.47443342449617</v>
      </c>
      <c r="F131" s="114">
        <v>133.92830100149934</v>
      </c>
      <c r="G131" s="114">
        <v>133.351173071434</v>
      </c>
      <c r="H131" s="114">
        <v>132.8453500417993</v>
      </c>
      <c r="I131" s="114">
        <v>132.46223377937986</v>
      </c>
      <c r="J131" s="114">
        <v>131.99409676417554</v>
      </c>
      <c r="K131" s="6"/>
    </row>
    <row r="132" spans="2:11" ht="13.8" thickBot="1">
      <c r="B132" s="5"/>
      <c r="C132" s="7" t="s">
        <v>14</v>
      </c>
      <c r="D132" s="7">
        <v>2</v>
      </c>
      <c r="E132" s="114">
        <v>293.5778155510934</v>
      </c>
      <c r="F132" s="114">
        <v>292.4612275324577</v>
      </c>
      <c r="G132" s="114">
        <v>291.27941299077264</v>
      </c>
      <c r="H132" s="114">
        <v>290.24314067316345</v>
      </c>
      <c r="I132" s="114">
        <v>289.4587713180746</v>
      </c>
      <c r="J132" s="114">
        <v>288.49860047008883</v>
      </c>
      <c r="K132" s="6"/>
    </row>
    <row r="133" spans="2:11" ht="13.8" thickBot="1">
      <c r="B133" s="5"/>
      <c r="C133" s="7" t="s">
        <v>14</v>
      </c>
      <c r="D133" s="7">
        <v>3</v>
      </c>
      <c r="E133" s="114">
        <v>467.7692368344886</v>
      </c>
      <c r="F133" s="114">
        <v>466.48934175144905</v>
      </c>
      <c r="G133" s="114">
        <v>465.0065212975556</v>
      </c>
      <c r="H133" s="114">
        <v>463.6695431127204</v>
      </c>
      <c r="I133" s="114">
        <v>462.6776190110099</v>
      </c>
      <c r="J133" s="114">
        <v>461.37362879487375</v>
      </c>
      <c r="K133" s="6"/>
    </row>
    <row r="134" spans="2:11" ht="13.8" thickBot="1">
      <c r="B134" s="9"/>
      <c r="C134" s="10"/>
      <c r="D134" s="10"/>
      <c r="E134" s="10"/>
      <c r="F134" s="10"/>
      <c r="G134" s="10"/>
      <c r="H134" s="10"/>
      <c r="I134" s="10"/>
      <c r="J134" s="10"/>
      <c r="K134" s="11"/>
    </row>
    <row r="135" spans="2:11" ht="14.25">
      <c r="B135" s="80"/>
      <c r="C135" s="80"/>
      <c r="D135" s="80"/>
      <c r="E135" s="80"/>
      <c r="F135" s="80"/>
      <c r="G135" s="80"/>
      <c r="H135" s="80"/>
      <c r="I135" s="80"/>
      <c r="J135" s="80"/>
      <c r="K135" s="80"/>
    </row>
    <row r="136" spans="2:11" ht="14.25">
      <c r="B136" s="80"/>
      <c r="C136" s="80"/>
      <c r="D136" s="80"/>
      <c r="E136" s="80"/>
      <c r="F136" s="80"/>
      <c r="G136" s="80"/>
      <c r="H136" s="80"/>
      <c r="I136" s="80"/>
      <c r="J136" s="80"/>
      <c r="K136" s="80"/>
    </row>
    <row r="137" spans="2:11" ht="14.25">
      <c r="B137" s="80"/>
      <c r="C137" s="80"/>
      <c r="D137" s="80"/>
      <c r="E137" s="80"/>
      <c r="F137" s="80"/>
      <c r="G137" s="80"/>
      <c r="H137" s="80"/>
      <c r="I137" s="80"/>
      <c r="J137" s="80"/>
      <c r="K137" s="80"/>
    </row>
    <row r="138" spans="2:11" ht="14.25">
      <c r="B138" s="80"/>
      <c r="C138" s="80"/>
      <c r="D138" s="80"/>
      <c r="E138" s="80"/>
      <c r="F138" s="80"/>
      <c r="G138" s="80"/>
      <c r="H138" s="80"/>
      <c r="I138" s="80"/>
      <c r="J138" s="80"/>
      <c r="K138" s="80"/>
    </row>
    <row r="139" spans="2:11" ht="14.25">
      <c r="B139" s="80"/>
      <c r="C139" s="80"/>
      <c r="D139" s="80"/>
      <c r="E139" s="80"/>
      <c r="F139" s="80"/>
      <c r="G139" s="80"/>
      <c r="H139" s="80"/>
      <c r="I139" s="80"/>
      <c r="J139" s="80"/>
      <c r="K139" s="80"/>
    </row>
    <row r="140" spans="2:11" ht="14.25">
      <c r="B140" s="80"/>
      <c r="C140" s="80"/>
      <c r="D140" s="80"/>
      <c r="E140" s="80"/>
      <c r="F140" s="80"/>
      <c r="G140" s="80"/>
      <c r="H140" s="80"/>
      <c r="I140" s="80"/>
      <c r="J140" s="80"/>
      <c r="K140" s="80"/>
    </row>
    <row r="141" spans="2:11" ht="14.25">
      <c r="B141" s="80"/>
      <c r="C141" s="80"/>
      <c r="D141" s="80"/>
      <c r="E141" s="80"/>
      <c r="F141" s="80"/>
      <c r="G141" s="80"/>
      <c r="H141" s="80"/>
      <c r="I141" s="80"/>
      <c r="J141" s="80"/>
      <c r="K141" s="80"/>
    </row>
    <row r="142" spans="2:11" ht="14.25">
      <c r="B142" s="80"/>
      <c r="C142" s="80"/>
      <c r="D142" s="80"/>
      <c r="E142" s="80"/>
      <c r="F142" s="80"/>
      <c r="G142" s="80"/>
      <c r="H142" s="80"/>
      <c r="I142" s="80"/>
      <c r="J142" s="80"/>
      <c r="K142" s="80"/>
    </row>
    <row r="143" spans="2:11" ht="14.25">
      <c r="B143" s="80"/>
      <c r="C143" s="80"/>
      <c r="D143" s="80"/>
      <c r="E143" s="80"/>
      <c r="F143" s="80"/>
      <c r="G143" s="80"/>
      <c r="H143" s="80"/>
      <c r="I143" s="80"/>
      <c r="J143" s="80"/>
      <c r="K143" s="80"/>
    </row>
    <row r="144" spans="2:11" ht="14.25">
      <c r="B144" s="80"/>
      <c r="C144" s="80"/>
      <c r="D144" s="80"/>
      <c r="E144" s="80"/>
      <c r="F144" s="80"/>
      <c r="G144" s="80"/>
      <c r="H144" s="80"/>
      <c r="I144" s="80"/>
      <c r="J144" s="80"/>
      <c r="K144" s="80"/>
    </row>
    <row r="145" spans="2:11" ht="14.25">
      <c r="B145" s="80"/>
      <c r="C145" s="80"/>
      <c r="D145" s="80"/>
      <c r="E145" s="80"/>
      <c r="F145" s="80"/>
      <c r="G145" s="80"/>
      <c r="H145" s="80"/>
      <c r="I145" s="80"/>
      <c r="J145" s="80"/>
      <c r="K145" s="80"/>
    </row>
    <row r="146" spans="2:11" ht="14.25">
      <c r="B146" s="80"/>
      <c r="C146" s="80"/>
      <c r="D146" s="80"/>
      <c r="E146" s="80"/>
      <c r="F146" s="80"/>
      <c r="G146" s="80"/>
      <c r="H146" s="80"/>
      <c r="I146" s="80"/>
      <c r="J146" s="80"/>
      <c r="K146" s="80"/>
    </row>
    <row r="147" spans="2:11" ht="14.25">
      <c r="B147" s="80"/>
      <c r="C147" s="80"/>
      <c r="D147" s="80"/>
      <c r="E147" s="80"/>
      <c r="F147" s="80"/>
      <c r="G147" s="80"/>
      <c r="H147" s="80"/>
      <c r="I147" s="80"/>
      <c r="J147" s="80"/>
      <c r="K147" s="80"/>
    </row>
    <row r="148" spans="2:11" ht="14.25">
      <c r="B148" s="80"/>
      <c r="C148" s="80"/>
      <c r="D148" s="80"/>
      <c r="E148" s="80"/>
      <c r="F148" s="80"/>
      <c r="G148" s="80"/>
      <c r="H148" s="80"/>
      <c r="I148" s="80"/>
      <c r="J148" s="80"/>
      <c r="K148" s="80"/>
    </row>
    <row r="149" spans="2:11" ht="14.25">
      <c r="B149" s="80"/>
      <c r="C149" s="80"/>
      <c r="D149" s="80"/>
      <c r="E149" s="80"/>
      <c r="F149" s="80"/>
      <c r="G149" s="80"/>
      <c r="H149" s="80"/>
      <c r="I149" s="80"/>
      <c r="J149" s="80"/>
      <c r="K149" s="80"/>
    </row>
    <row r="150" spans="2:11" ht="14.25">
      <c r="B150" s="80"/>
      <c r="C150" s="80"/>
      <c r="D150" s="80"/>
      <c r="E150" s="80"/>
      <c r="F150" s="80"/>
      <c r="G150" s="80"/>
      <c r="H150" s="80"/>
      <c r="I150" s="80"/>
      <c r="J150" s="80"/>
      <c r="K150" s="80"/>
    </row>
    <row r="151" spans="2:11" ht="14.25">
      <c r="B151" s="80"/>
      <c r="C151" s="80"/>
      <c r="D151" s="80"/>
      <c r="E151" s="80"/>
      <c r="F151" s="80"/>
      <c r="G151" s="80"/>
      <c r="H151" s="80"/>
      <c r="I151" s="80"/>
      <c r="J151" s="80"/>
      <c r="K151" s="80"/>
    </row>
    <row r="152" spans="2:11" ht="14.25">
      <c r="B152" s="80"/>
      <c r="C152" s="80"/>
      <c r="D152" s="80"/>
      <c r="E152" s="80"/>
      <c r="F152" s="80"/>
      <c r="G152" s="80"/>
      <c r="H152" s="80"/>
      <c r="I152" s="80"/>
      <c r="J152" s="80"/>
      <c r="K152" s="80"/>
    </row>
    <row r="153" spans="2:11" ht="14.25">
      <c r="B153" s="80"/>
      <c r="C153" s="80"/>
      <c r="D153" s="80"/>
      <c r="E153" s="80"/>
      <c r="F153" s="80"/>
      <c r="G153" s="80"/>
      <c r="H153" s="80"/>
      <c r="I153" s="80"/>
      <c r="J153" s="80"/>
      <c r="K153" s="80"/>
    </row>
    <row r="154" spans="2:11" ht="14.25">
      <c r="B154" s="80"/>
      <c r="C154" s="80"/>
      <c r="D154" s="80"/>
      <c r="E154" s="80"/>
      <c r="F154" s="80"/>
      <c r="G154" s="80"/>
      <c r="H154" s="80"/>
      <c r="I154" s="80"/>
      <c r="J154" s="80"/>
      <c r="K154" s="80"/>
    </row>
    <row r="155" spans="2:11" ht="14.25">
      <c r="B155" s="80"/>
      <c r="C155" s="80"/>
      <c r="D155" s="80"/>
      <c r="E155" s="80"/>
      <c r="F155" s="80"/>
      <c r="G155" s="80"/>
      <c r="H155" s="80"/>
      <c r="I155" s="80"/>
      <c r="J155" s="80"/>
      <c r="K155" s="80"/>
    </row>
    <row r="156" spans="2:11" ht="14.25">
      <c r="B156" s="80"/>
      <c r="C156" s="80"/>
      <c r="D156" s="80"/>
      <c r="E156" s="80"/>
      <c r="F156" s="80"/>
      <c r="G156" s="80"/>
      <c r="H156" s="80"/>
      <c r="I156" s="80"/>
      <c r="J156" s="80"/>
      <c r="K156" s="80"/>
    </row>
    <row r="157" spans="2:11" ht="14.25">
      <c r="B157" s="80"/>
      <c r="C157" s="80"/>
      <c r="D157" s="80"/>
      <c r="E157" s="80"/>
      <c r="F157" s="80"/>
      <c r="G157" s="80"/>
      <c r="H157" s="80"/>
      <c r="I157" s="80"/>
      <c r="J157" s="80"/>
      <c r="K157" s="80"/>
    </row>
    <row r="158" spans="2:11" ht="14.25">
      <c r="B158" s="80"/>
      <c r="C158" s="80"/>
      <c r="D158" s="80"/>
      <c r="E158" s="80"/>
      <c r="F158" s="80"/>
      <c r="G158" s="80"/>
      <c r="H158" s="80"/>
      <c r="I158" s="80"/>
      <c r="J158" s="80"/>
      <c r="K158" s="80"/>
    </row>
    <row r="159" spans="2:11" ht="14.25">
      <c r="B159" s="80"/>
      <c r="C159" s="80"/>
      <c r="D159" s="80"/>
      <c r="E159" s="80"/>
      <c r="F159" s="80"/>
      <c r="G159" s="80"/>
      <c r="H159" s="80"/>
      <c r="I159" s="80"/>
      <c r="J159" s="80"/>
      <c r="K159" s="80"/>
    </row>
    <row r="160" spans="2:11" ht="14.25">
      <c r="B160" s="80"/>
      <c r="C160" s="80"/>
      <c r="D160" s="80"/>
      <c r="E160" s="80"/>
      <c r="F160" s="80"/>
      <c r="G160" s="80"/>
      <c r="H160" s="80"/>
      <c r="I160" s="80"/>
      <c r="J160" s="80"/>
      <c r="K160" s="80"/>
    </row>
    <row r="161" spans="2:11" ht="14.25">
      <c r="B161" s="80"/>
      <c r="C161" s="80"/>
      <c r="D161" s="80"/>
      <c r="E161" s="80"/>
      <c r="F161" s="80"/>
      <c r="G161" s="80"/>
      <c r="H161" s="80"/>
      <c r="I161" s="80"/>
      <c r="J161" s="80"/>
      <c r="K161" s="80"/>
    </row>
    <row r="162" spans="2:11" ht="14.25">
      <c r="B162" s="80"/>
      <c r="C162" s="80"/>
      <c r="D162" s="80"/>
      <c r="E162" s="80"/>
      <c r="F162" s="80"/>
      <c r="G162" s="80"/>
      <c r="H162" s="80"/>
      <c r="I162" s="80"/>
      <c r="J162" s="80"/>
      <c r="K162" s="80"/>
    </row>
    <row r="163" spans="2:11" ht="14.25">
      <c r="B163" s="80"/>
      <c r="C163" s="80"/>
      <c r="D163" s="80"/>
      <c r="E163" s="80"/>
      <c r="F163" s="80"/>
      <c r="G163" s="80"/>
      <c r="H163" s="80"/>
      <c r="I163" s="80"/>
      <c r="J163" s="80"/>
      <c r="K163" s="80"/>
    </row>
    <row r="164" spans="2:11" ht="14.25">
      <c r="B164" s="80"/>
      <c r="C164" s="80"/>
      <c r="D164" s="80"/>
      <c r="E164" s="80"/>
      <c r="F164" s="80"/>
      <c r="G164" s="80"/>
      <c r="H164" s="80"/>
      <c r="I164" s="80"/>
      <c r="J164" s="80"/>
      <c r="K164" s="80"/>
    </row>
    <row r="165" spans="2:11" ht="14.25">
      <c r="B165" s="80"/>
      <c r="C165" s="80"/>
      <c r="D165" s="80"/>
      <c r="E165" s="80"/>
      <c r="F165" s="80"/>
      <c r="G165" s="80"/>
      <c r="H165" s="80"/>
      <c r="I165" s="80"/>
      <c r="J165" s="80"/>
      <c r="K165" s="80"/>
    </row>
    <row r="166" spans="2:11" ht="14.25">
      <c r="B166" s="80"/>
      <c r="C166" s="80"/>
      <c r="D166" s="80"/>
      <c r="E166" s="80"/>
      <c r="F166" s="80"/>
      <c r="G166" s="80"/>
      <c r="H166" s="80"/>
      <c r="I166" s="80"/>
      <c r="J166" s="80"/>
      <c r="K166" s="80"/>
    </row>
    <row r="167" spans="2:11" ht="14.25">
      <c r="B167" s="80"/>
      <c r="C167" s="80"/>
      <c r="D167" s="80"/>
      <c r="E167" s="80"/>
      <c r="F167" s="80"/>
      <c r="G167" s="80"/>
      <c r="H167" s="80"/>
      <c r="I167" s="80"/>
      <c r="J167" s="80"/>
      <c r="K167" s="80"/>
    </row>
    <row r="168" spans="2:11" ht="14.25">
      <c r="B168" s="80"/>
      <c r="C168" s="80"/>
      <c r="D168" s="80"/>
      <c r="E168" s="80"/>
      <c r="F168" s="80"/>
      <c r="G168" s="80"/>
      <c r="H168" s="80"/>
      <c r="I168" s="80"/>
      <c r="J168" s="80"/>
      <c r="K168" s="80"/>
    </row>
    <row r="169" spans="2:11" ht="14.25">
      <c r="B169" s="80"/>
      <c r="C169" s="80"/>
      <c r="D169" s="80"/>
      <c r="E169" s="80"/>
      <c r="F169" s="80"/>
      <c r="G169" s="80"/>
      <c r="H169" s="80"/>
      <c r="I169" s="80"/>
      <c r="J169" s="80"/>
      <c r="K169" s="80"/>
    </row>
    <row r="170" spans="2:11" ht="14.25">
      <c r="B170" s="80"/>
      <c r="C170" s="80"/>
      <c r="D170" s="80"/>
      <c r="E170" s="80"/>
      <c r="F170" s="80"/>
      <c r="G170" s="80"/>
      <c r="H170" s="80"/>
      <c r="I170" s="80"/>
      <c r="J170" s="80"/>
      <c r="K170" s="80"/>
    </row>
    <row r="171" spans="2:11" ht="14.25">
      <c r="B171" s="80"/>
      <c r="C171" s="80"/>
      <c r="D171" s="80"/>
      <c r="E171" s="80"/>
      <c r="F171" s="80"/>
      <c r="G171" s="80"/>
      <c r="H171" s="80"/>
      <c r="I171" s="80"/>
      <c r="J171" s="80"/>
      <c r="K171" s="80"/>
    </row>
    <row r="172" spans="2:11" ht="14.25">
      <c r="B172" s="80"/>
      <c r="C172" s="80"/>
      <c r="D172" s="80"/>
      <c r="E172" s="80"/>
      <c r="F172" s="80"/>
      <c r="G172" s="80"/>
      <c r="H172" s="80"/>
      <c r="I172" s="80"/>
      <c r="J172" s="80"/>
      <c r="K172" s="80"/>
    </row>
    <row r="173" spans="2:11" ht="14.25">
      <c r="B173" s="80"/>
      <c r="C173" s="80"/>
      <c r="D173" s="80"/>
      <c r="E173" s="80"/>
      <c r="F173" s="80"/>
      <c r="G173" s="80"/>
      <c r="H173" s="80"/>
      <c r="I173" s="80"/>
      <c r="J173" s="80"/>
      <c r="K173" s="80"/>
    </row>
    <row r="174" spans="2:11" ht="14.25">
      <c r="B174" s="80"/>
      <c r="C174" s="80"/>
      <c r="D174" s="80"/>
      <c r="E174" s="80"/>
      <c r="F174" s="80"/>
      <c r="G174" s="80"/>
      <c r="H174" s="80"/>
      <c r="I174" s="80"/>
      <c r="J174" s="80"/>
      <c r="K174" s="80"/>
    </row>
    <row r="175" spans="2:11" ht="14.25">
      <c r="B175" s="80"/>
      <c r="C175" s="80"/>
      <c r="D175" s="80"/>
      <c r="E175" s="80"/>
      <c r="F175" s="80"/>
      <c r="G175" s="80"/>
      <c r="H175" s="80"/>
      <c r="I175" s="80"/>
      <c r="J175" s="80"/>
      <c r="K175" s="80"/>
    </row>
    <row r="176" spans="2:11" ht="14.25">
      <c r="B176" s="80"/>
      <c r="C176" s="80"/>
      <c r="D176" s="80"/>
      <c r="E176" s="80"/>
      <c r="F176" s="80"/>
      <c r="G176" s="80"/>
      <c r="H176" s="80"/>
      <c r="I176" s="80"/>
      <c r="J176" s="80"/>
      <c r="K176" s="80"/>
    </row>
    <row r="177" spans="2:11" ht="14.25">
      <c r="B177" s="80"/>
      <c r="C177" s="80"/>
      <c r="D177" s="80"/>
      <c r="E177" s="80"/>
      <c r="F177" s="80"/>
      <c r="G177" s="80"/>
      <c r="H177" s="80"/>
      <c r="I177" s="80"/>
      <c r="J177" s="80"/>
      <c r="K177" s="80"/>
    </row>
    <row r="178" spans="2:11" ht="14.25">
      <c r="B178" s="80"/>
      <c r="C178" s="80"/>
      <c r="D178" s="80"/>
      <c r="E178" s="80"/>
      <c r="F178" s="80"/>
      <c r="G178" s="80"/>
      <c r="H178" s="80"/>
      <c r="I178" s="80"/>
      <c r="J178" s="80"/>
      <c r="K178" s="80"/>
    </row>
    <row r="179" spans="2:11" ht="14.25">
      <c r="B179" s="80"/>
      <c r="C179" s="80"/>
      <c r="D179" s="80"/>
      <c r="E179" s="80"/>
      <c r="F179" s="80"/>
      <c r="G179" s="80"/>
      <c r="H179" s="80"/>
      <c r="I179" s="80"/>
      <c r="J179" s="80"/>
      <c r="K179" s="80"/>
    </row>
    <row r="180" spans="2:11" ht="14.25">
      <c r="B180" s="80"/>
      <c r="C180" s="80"/>
      <c r="D180" s="80"/>
      <c r="E180" s="80"/>
      <c r="F180" s="80"/>
      <c r="G180" s="80"/>
      <c r="H180" s="80"/>
      <c r="I180" s="80"/>
      <c r="J180" s="80"/>
      <c r="K180" s="80"/>
    </row>
    <row r="181" spans="2:11" ht="14.25">
      <c r="B181" s="80"/>
      <c r="C181" s="80"/>
      <c r="D181" s="80"/>
      <c r="E181" s="80"/>
      <c r="F181" s="80"/>
      <c r="G181" s="80"/>
      <c r="H181" s="80"/>
      <c r="I181" s="80"/>
      <c r="J181" s="80"/>
      <c r="K181" s="80"/>
    </row>
    <row r="182" spans="2:11" ht="14.25">
      <c r="B182" s="80"/>
      <c r="C182" s="80"/>
      <c r="D182" s="80"/>
      <c r="E182" s="80"/>
      <c r="F182" s="80"/>
      <c r="G182" s="80"/>
      <c r="H182" s="80"/>
      <c r="I182" s="80"/>
      <c r="J182" s="80"/>
      <c r="K182" s="80"/>
    </row>
    <row r="183" spans="2:11" ht="14.25">
      <c r="B183" s="80"/>
      <c r="C183" s="80"/>
      <c r="D183" s="80"/>
      <c r="E183" s="80"/>
      <c r="F183" s="80"/>
      <c r="G183" s="80"/>
      <c r="H183" s="80"/>
      <c r="I183" s="80"/>
      <c r="J183" s="80"/>
      <c r="K183" s="80"/>
    </row>
    <row r="184" spans="2:11" ht="14.25">
      <c r="B184" s="80"/>
      <c r="C184" s="80"/>
      <c r="D184" s="80"/>
      <c r="E184" s="80"/>
      <c r="F184" s="80"/>
      <c r="G184" s="80"/>
      <c r="H184" s="80"/>
      <c r="I184" s="80"/>
      <c r="J184" s="80"/>
      <c r="K184" s="80"/>
    </row>
    <row r="185" spans="2:11" ht="14.25">
      <c r="B185" s="80"/>
      <c r="C185" s="80"/>
      <c r="D185" s="80"/>
      <c r="E185" s="80"/>
      <c r="F185" s="80"/>
      <c r="G185" s="80"/>
      <c r="H185" s="80"/>
      <c r="I185" s="80"/>
      <c r="J185" s="80"/>
      <c r="K185" s="80"/>
    </row>
    <row r="186" spans="2:11" ht="14.25">
      <c r="B186" s="80"/>
      <c r="C186" s="80"/>
      <c r="D186" s="80"/>
      <c r="E186" s="80"/>
      <c r="F186" s="80"/>
      <c r="G186" s="80"/>
      <c r="H186" s="80"/>
      <c r="I186" s="80"/>
      <c r="J186" s="80"/>
      <c r="K186" s="80"/>
    </row>
    <row r="187" spans="2:11" ht="14.25">
      <c r="B187" s="80"/>
      <c r="C187" s="80"/>
      <c r="D187" s="80"/>
      <c r="E187" s="80"/>
      <c r="F187" s="80"/>
      <c r="G187" s="80"/>
      <c r="H187" s="80"/>
      <c r="I187" s="80"/>
      <c r="J187" s="80"/>
      <c r="K187" s="80"/>
    </row>
    <row r="188" spans="2:11" ht="14.25">
      <c r="B188" s="80"/>
      <c r="C188" s="80"/>
      <c r="D188" s="80"/>
      <c r="E188" s="80"/>
      <c r="F188" s="80"/>
      <c r="G188" s="80"/>
      <c r="H188" s="80"/>
      <c r="I188" s="80"/>
      <c r="J188" s="80"/>
      <c r="K188" s="80"/>
    </row>
    <row r="189" spans="2:11" ht="14.25">
      <c r="B189" s="80"/>
      <c r="C189" s="80"/>
      <c r="D189" s="80"/>
      <c r="E189" s="80"/>
      <c r="F189" s="80"/>
      <c r="G189" s="80"/>
      <c r="H189" s="80"/>
      <c r="I189" s="80"/>
      <c r="J189" s="80"/>
      <c r="K189" s="80"/>
    </row>
    <row r="190" spans="2:11" ht="14.25">
      <c r="B190" s="80"/>
      <c r="C190" s="80"/>
      <c r="D190" s="80"/>
      <c r="E190" s="80"/>
      <c r="F190" s="80"/>
      <c r="G190" s="80"/>
      <c r="H190" s="80"/>
      <c r="I190" s="80"/>
      <c r="J190" s="80"/>
      <c r="K190" s="80"/>
    </row>
    <row r="191" spans="2:11" ht="14.25">
      <c r="B191" s="80"/>
      <c r="C191" s="80"/>
      <c r="D191" s="80"/>
      <c r="E191" s="80"/>
      <c r="F191" s="80"/>
      <c r="G191" s="80"/>
      <c r="H191" s="80"/>
      <c r="I191" s="80"/>
      <c r="J191" s="80"/>
      <c r="K191" s="80"/>
    </row>
    <row r="192" spans="2:11" ht="14.25">
      <c r="B192" s="80"/>
      <c r="C192" s="80"/>
      <c r="D192" s="80"/>
      <c r="E192" s="80"/>
      <c r="F192" s="80"/>
      <c r="G192" s="80"/>
      <c r="H192" s="80"/>
      <c r="I192" s="80"/>
      <c r="J192" s="80"/>
      <c r="K192" s="80"/>
    </row>
    <row r="193" spans="2:11" ht="14.25">
      <c r="B193" s="80"/>
      <c r="C193" s="80"/>
      <c r="D193" s="80"/>
      <c r="E193" s="80"/>
      <c r="F193" s="80"/>
      <c r="G193" s="80"/>
      <c r="H193" s="80"/>
      <c r="I193" s="80"/>
      <c r="J193" s="80"/>
      <c r="K193" s="80"/>
    </row>
    <row r="194" spans="2:11" ht="14.25">
      <c r="B194" s="80"/>
      <c r="C194" s="80"/>
      <c r="D194" s="80"/>
      <c r="E194" s="80"/>
      <c r="F194" s="80"/>
      <c r="G194" s="80"/>
      <c r="H194" s="80"/>
      <c r="I194" s="80"/>
      <c r="J194" s="80"/>
      <c r="K194" s="80"/>
    </row>
    <row r="195" spans="2:11" ht="14.25">
      <c r="B195" s="80"/>
      <c r="C195" s="80"/>
      <c r="D195" s="80"/>
      <c r="E195" s="80"/>
      <c r="F195" s="80"/>
      <c r="G195" s="80"/>
      <c r="H195" s="80"/>
      <c r="I195" s="80"/>
      <c r="J195" s="80"/>
      <c r="K195" s="80"/>
    </row>
    <row r="196" spans="2:11" ht="14.25">
      <c r="B196" s="80"/>
      <c r="C196" s="80"/>
      <c r="D196" s="80"/>
      <c r="E196" s="80"/>
      <c r="F196" s="80"/>
      <c r="G196" s="80"/>
      <c r="H196" s="80"/>
      <c r="I196" s="80"/>
      <c r="J196" s="80"/>
      <c r="K196" s="80"/>
    </row>
    <row r="197" spans="2:11" ht="14.25">
      <c r="B197" s="80"/>
      <c r="C197" s="80"/>
      <c r="D197" s="80"/>
      <c r="E197" s="80"/>
      <c r="F197" s="80"/>
      <c r="G197" s="80"/>
      <c r="H197" s="80"/>
      <c r="I197" s="80"/>
      <c r="J197" s="80"/>
      <c r="K197" s="80"/>
    </row>
  </sheetData>
  <mergeCells count="25">
    <mergeCell ref="E104:J104"/>
    <mergeCell ref="E118:J118"/>
    <mergeCell ref="E119:J119"/>
    <mergeCell ref="E121:J121"/>
    <mergeCell ref="E82:J82"/>
    <mergeCell ref="E83:J83"/>
    <mergeCell ref="E85:J85"/>
    <mergeCell ref="E101:J101"/>
    <mergeCell ref="E102:J102"/>
    <mergeCell ref="C97:J97"/>
    <mergeCell ref="E48:J48"/>
    <mergeCell ref="E50:J50"/>
    <mergeCell ref="E63:J63"/>
    <mergeCell ref="E64:J64"/>
    <mergeCell ref="E66:J66"/>
    <mergeCell ref="E18:J18"/>
    <mergeCell ref="E31:J31"/>
    <mergeCell ref="E32:J32"/>
    <mergeCell ref="E34:J34"/>
    <mergeCell ref="E47:J47"/>
    <mergeCell ref="D3:I3"/>
    <mergeCell ref="D4:I4"/>
    <mergeCell ref="D6:I6"/>
    <mergeCell ref="E15:J15"/>
    <mergeCell ref="E16:J16"/>
  </mergeCells>
  <hyperlinks>
    <hyperlink ref="C1" location="TOC!A1" display="Back to Table of Contents"/>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E152"/>
  <sheetViews>
    <sheetView showGridLines="0" workbookViewId="0" topLeftCell="A1"/>
  </sheetViews>
  <sheetFormatPr defaultColWidth="9.25390625" defaultRowHeight="14.25"/>
  <cols>
    <col min="1" max="1" width="9.25390625" style="80" customWidth="1"/>
    <col min="2" max="2" width="9.25390625" style="120" customWidth="1"/>
    <col min="3" max="4" width="18.625" style="120" customWidth="1"/>
    <col min="5" max="10" width="11.625" style="120" customWidth="1"/>
    <col min="11" max="11" width="9.25390625" style="120" customWidth="1"/>
    <col min="12" max="16" width="9.25390625" style="80" customWidth="1"/>
    <col min="17" max="25" width="9.25390625" style="1" customWidth="1"/>
    <col min="26" max="16384" width="9.25390625" style="120" customWidth="1"/>
  </cols>
  <sheetData>
    <row r="1" spans="2:11" ht="13.8" thickBot="1">
      <c r="B1" s="80"/>
      <c r="C1" s="197" t="s">
        <v>241</v>
      </c>
      <c r="D1" s="80"/>
      <c r="E1" s="80"/>
      <c r="F1" s="80"/>
      <c r="G1" s="80"/>
      <c r="H1" s="80"/>
      <c r="I1" s="80"/>
      <c r="J1" s="80"/>
      <c r="K1" s="80"/>
    </row>
    <row r="2" spans="2:11" ht="14.25">
      <c r="B2" s="2"/>
      <c r="C2" s="63"/>
      <c r="D2" s="63"/>
      <c r="E2" s="63"/>
      <c r="F2" s="63"/>
      <c r="G2" s="63"/>
      <c r="H2" s="63"/>
      <c r="I2" s="63"/>
      <c r="J2" s="4"/>
      <c r="K2" s="80"/>
    </row>
    <row r="3" spans="2:11" ht="13.8">
      <c r="B3" s="5"/>
      <c r="C3" s="131"/>
      <c r="D3" s="291" t="s">
        <v>284</v>
      </c>
      <c r="E3" s="291"/>
      <c r="F3" s="291"/>
      <c r="G3" s="291"/>
      <c r="H3" s="291"/>
      <c r="I3" s="291"/>
      <c r="J3" s="6"/>
      <c r="K3" s="80"/>
    </row>
    <row r="4" spans="2:11" ht="14.25">
      <c r="B4" s="5"/>
      <c r="C4" s="131"/>
      <c r="D4" s="292" t="s">
        <v>175</v>
      </c>
      <c r="E4" s="292"/>
      <c r="F4" s="292"/>
      <c r="G4" s="292"/>
      <c r="H4" s="292"/>
      <c r="I4" s="292"/>
      <c r="J4" s="6"/>
      <c r="K4" s="80"/>
    </row>
    <row r="5" spans="2:11" ht="14.25" customHeight="1">
      <c r="B5" s="5"/>
      <c r="C5" s="131"/>
      <c r="D5" s="131"/>
      <c r="E5" s="166"/>
      <c r="F5" s="166"/>
      <c r="G5" s="166"/>
      <c r="H5" s="166"/>
      <c r="I5" s="166"/>
      <c r="J5" s="6"/>
      <c r="K5" s="80"/>
    </row>
    <row r="6" spans="2:11" ht="30" customHeight="1">
      <c r="B6" s="5"/>
      <c r="C6" s="131"/>
      <c r="D6" s="293" t="s">
        <v>184</v>
      </c>
      <c r="E6" s="293"/>
      <c r="F6" s="293"/>
      <c r="G6" s="293"/>
      <c r="H6" s="293"/>
      <c r="I6" s="293"/>
      <c r="J6" s="6"/>
      <c r="K6" s="80"/>
    </row>
    <row r="7" spans="2:11" ht="14.25">
      <c r="B7" s="5"/>
      <c r="C7" s="111"/>
      <c r="D7" s="111"/>
      <c r="E7" s="111"/>
      <c r="F7" s="111"/>
      <c r="G7" s="111"/>
      <c r="H7" s="111"/>
      <c r="I7" s="111"/>
      <c r="J7" s="6"/>
      <c r="K7" s="80"/>
    </row>
    <row r="8" spans="2:11" ht="14.25">
      <c r="B8" s="5"/>
      <c r="C8" s="7"/>
      <c r="D8" s="7"/>
      <c r="E8" s="7"/>
      <c r="F8" s="7"/>
      <c r="G8" s="7"/>
      <c r="H8" s="7"/>
      <c r="I8" s="7"/>
      <c r="J8" s="6"/>
      <c r="K8" s="80"/>
    </row>
    <row r="9" spans="2:11" ht="13.8" thickBot="1">
      <c r="B9" s="5"/>
      <c r="C9" s="8" t="s">
        <v>0</v>
      </c>
      <c r="D9" s="8">
        <v>2016</v>
      </c>
      <c r="E9" s="8">
        <v>2017</v>
      </c>
      <c r="F9" s="8">
        <v>2018</v>
      </c>
      <c r="G9" s="8">
        <v>2019</v>
      </c>
      <c r="H9" s="8">
        <v>2020</v>
      </c>
      <c r="I9" s="8">
        <v>2021</v>
      </c>
      <c r="J9" s="6"/>
      <c r="K9" s="80"/>
    </row>
    <row r="10" spans="2:11" ht="13.8" thickBot="1">
      <c r="B10" s="5"/>
      <c r="C10" s="7" t="s">
        <v>66</v>
      </c>
      <c r="D10" s="114">
        <v>155.4359813401723</v>
      </c>
      <c r="E10" s="114">
        <v>161.5389721371008</v>
      </c>
      <c r="F10" s="114">
        <v>171.10603343298175</v>
      </c>
      <c r="G10" s="114">
        <v>183.33933720900578</v>
      </c>
      <c r="H10" s="114">
        <v>199.5201844102157</v>
      </c>
      <c r="I10" s="114">
        <v>215.31040084008063</v>
      </c>
      <c r="J10" s="6"/>
      <c r="K10" s="80"/>
    </row>
    <row r="11" spans="2:11" ht="13.8" thickBot="1">
      <c r="B11" s="5"/>
      <c r="C11" s="7" t="s">
        <v>165</v>
      </c>
      <c r="D11" s="114">
        <v>155.90526951760728</v>
      </c>
      <c r="E11" s="114">
        <v>162.59847342064432</v>
      </c>
      <c r="F11" s="114">
        <v>172.87610340768745</v>
      </c>
      <c r="G11" s="114">
        <v>186.0814654558653</v>
      </c>
      <c r="H11" s="114">
        <v>203.63089096304577</v>
      </c>
      <c r="I11" s="114">
        <v>220.96813338060971</v>
      </c>
      <c r="J11" s="6"/>
      <c r="K11" s="80"/>
    </row>
    <row r="12" spans="2:10" s="76" customFormat="1" ht="13.8">
      <c r="B12" s="230"/>
      <c r="C12" s="226"/>
      <c r="D12" s="225"/>
      <c r="E12" s="242"/>
      <c r="F12" s="242"/>
      <c r="G12" s="242"/>
      <c r="H12" s="242"/>
      <c r="I12" s="242"/>
      <c r="J12" s="243"/>
    </row>
    <row r="13" spans="2:10" s="76" customFormat="1" ht="13.8">
      <c r="B13" s="230"/>
      <c r="C13" s="226" t="s">
        <v>232</v>
      </c>
      <c r="D13" s="225"/>
      <c r="E13" s="242"/>
      <c r="F13" s="242"/>
      <c r="G13" s="242"/>
      <c r="H13" s="242"/>
      <c r="I13" s="242"/>
      <c r="J13" s="243"/>
    </row>
    <row r="14" spans="2:10" s="76" customFormat="1" ht="37.95" customHeight="1">
      <c r="B14" s="230"/>
      <c r="C14" s="309" t="s">
        <v>384</v>
      </c>
      <c r="D14" s="309"/>
      <c r="E14" s="309"/>
      <c r="F14" s="309"/>
      <c r="G14" s="309"/>
      <c r="H14" s="309"/>
      <c r="I14" s="309"/>
      <c r="J14" s="236"/>
    </row>
    <row r="15" spans="2:11" ht="13.8" thickBot="1">
      <c r="B15" s="9"/>
      <c r="C15" s="10"/>
      <c r="D15" s="10"/>
      <c r="E15" s="10"/>
      <c r="F15" s="10"/>
      <c r="G15" s="10"/>
      <c r="H15" s="10"/>
      <c r="I15" s="10"/>
      <c r="J15" s="11"/>
      <c r="K15" s="80"/>
    </row>
    <row r="16" spans="2:11" ht="13.8" thickBot="1">
      <c r="B16" s="80"/>
      <c r="C16" s="80"/>
      <c r="D16" s="80"/>
      <c r="E16" s="80"/>
      <c r="F16" s="80"/>
      <c r="G16" s="80"/>
      <c r="H16" s="80"/>
      <c r="I16" s="80"/>
      <c r="J16" s="80"/>
      <c r="K16" s="80"/>
    </row>
    <row r="17" spans="2:11" ht="14.25">
      <c r="B17" s="2"/>
      <c r="C17" s="63"/>
      <c r="D17" s="63"/>
      <c r="E17" s="63"/>
      <c r="F17" s="63"/>
      <c r="G17" s="63"/>
      <c r="H17" s="63"/>
      <c r="I17" s="63"/>
      <c r="J17" s="63"/>
      <c r="K17" s="4"/>
    </row>
    <row r="18" spans="2:11" ht="13.8">
      <c r="B18" s="5"/>
      <c r="C18" s="131"/>
      <c r="D18" s="161"/>
      <c r="E18" s="291" t="s">
        <v>410</v>
      </c>
      <c r="F18" s="291"/>
      <c r="G18" s="291"/>
      <c r="H18" s="291"/>
      <c r="I18" s="291"/>
      <c r="J18" s="291"/>
      <c r="K18" s="6"/>
    </row>
    <row r="19" spans="2:11" ht="14.25">
      <c r="B19" s="5"/>
      <c r="C19" s="131"/>
      <c r="D19" s="162"/>
      <c r="E19" s="292" t="s">
        <v>55</v>
      </c>
      <c r="F19" s="292"/>
      <c r="G19" s="292"/>
      <c r="H19" s="292"/>
      <c r="I19" s="292"/>
      <c r="J19" s="292"/>
      <c r="K19" s="6"/>
    </row>
    <row r="20" spans="2:11" ht="14.25" customHeight="1">
      <c r="B20" s="5"/>
      <c r="C20" s="131"/>
      <c r="D20" s="167"/>
      <c r="E20" s="166"/>
      <c r="F20" s="166"/>
      <c r="G20" s="166"/>
      <c r="H20" s="166"/>
      <c r="I20" s="166"/>
      <c r="J20" s="166"/>
      <c r="K20" s="6"/>
    </row>
    <row r="21" spans="2:11" ht="27.75" customHeight="1">
      <c r="B21" s="5"/>
      <c r="C21" s="131"/>
      <c r="D21" s="111"/>
      <c r="E21" s="293" t="s">
        <v>202</v>
      </c>
      <c r="F21" s="293"/>
      <c r="G21" s="293"/>
      <c r="H21" s="293"/>
      <c r="I21" s="293"/>
      <c r="J21" s="293"/>
      <c r="K21" s="6"/>
    </row>
    <row r="22" spans="2:11" ht="14.25">
      <c r="B22" s="5"/>
      <c r="C22" s="111"/>
      <c r="D22" s="111"/>
      <c r="E22" s="111"/>
      <c r="F22" s="111"/>
      <c r="G22" s="111"/>
      <c r="H22" s="111"/>
      <c r="I22" s="111"/>
      <c r="J22" s="83"/>
      <c r="K22" s="6"/>
    </row>
    <row r="23" spans="2:11" ht="14.25">
      <c r="B23" s="5"/>
      <c r="C23" s="65"/>
      <c r="D23" s="7"/>
      <c r="E23" s="7"/>
      <c r="F23" s="7"/>
      <c r="G23" s="7"/>
      <c r="H23" s="7"/>
      <c r="I23" s="7"/>
      <c r="J23" s="7"/>
      <c r="K23" s="6"/>
    </row>
    <row r="24" spans="2:11" ht="13.8" thickBot="1">
      <c r="B24" s="5"/>
      <c r="C24" s="8" t="s">
        <v>11</v>
      </c>
      <c r="D24" s="8" t="s">
        <v>0</v>
      </c>
      <c r="E24" s="8">
        <v>2016</v>
      </c>
      <c r="F24" s="8">
        <v>2017</v>
      </c>
      <c r="G24" s="8">
        <v>2018</v>
      </c>
      <c r="H24" s="8">
        <v>2019</v>
      </c>
      <c r="I24" s="8">
        <v>2020</v>
      </c>
      <c r="J24" s="8">
        <v>2021</v>
      </c>
      <c r="K24" s="6"/>
    </row>
    <row r="25" spans="2:11" ht="13.8" thickBot="1">
      <c r="B25" s="5"/>
      <c r="C25" s="7" t="s">
        <v>12</v>
      </c>
      <c r="D25" s="7" t="s">
        <v>66</v>
      </c>
      <c r="E25" s="137">
        <v>0.2231935785052585</v>
      </c>
      <c r="F25" s="137">
        <v>0.23851018559623816</v>
      </c>
      <c r="G25" s="137">
        <v>0.25988067069080495</v>
      </c>
      <c r="H25" s="137">
        <v>0.28598940896826897</v>
      </c>
      <c r="I25" s="137">
        <v>0.31930545576814623</v>
      </c>
      <c r="J25" s="137">
        <v>0.35155670561464736</v>
      </c>
      <c r="K25" s="6"/>
    </row>
    <row r="26" spans="2:11" ht="13.8" thickBot="1">
      <c r="B26" s="5"/>
      <c r="C26" s="7" t="s">
        <v>12</v>
      </c>
      <c r="D26" s="7" t="s">
        <v>165</v>
      </c>
      <c r="E26" s="137">
        <v>0.22319352624355931</v>
      </c>
      <c r="F26" s="137">
        <v>0.23851012519425135</v>
      </c>
      <c r="G26" s="137">
        <v>0.2598806027476442</v>
      </c>
      <c r="H26" s="137">
        <v>0.28598933502130386</v>
      </c>
      <c r="I26" s="137">
        <v>0.3193053783709487</v>
      </c>
      <c r="J26" s="137">
        <v>0.3515566262485774</v>
      </c>
      <c r="K26" s="6"/>
    </row>
    <row r="27" spans="2:14" ht="13.8" thickBot="1">
      <c r="B27" s="5"/>
      <c r="C27" s="7" t="s">
        <v>13</v>
      </c>
      <c r="D27" s="7" t="s">
        <v>66</v>
      </c>
      <c r="E27" s="137">
        <v>0.043764733284050096</v>
      </c>
      <c r="F27" s="137">
        <v>0.0524837447676149</v>
      </c>
      <c r="G27" s="137">
        <v>0.06207696707487129</v>
      </c>
      <c r="H27" s="137">
        <v>0.07277164004985424</v>
      </c>
      <c r="I27" s="137">
        <v>0.08308530479009586</v>
      </c>
      <c r="J27" s="137">
        <v>0.09457704796842317</v>
      </c>
      <c r="K27" s="6"/>
      <c r="N27" s="141"/>
    </row>
    <row r="28" spans="2:11" ht="13.8" thickBot="1">
      <c r="B28" s="5"/>
      <c r="C28" s="7" t="s">
        <v>13</v>
      </c>
      <c r="D28" s="7" t="s">
        <v>165</v>
      </c>
      <c r="E28" s="137">
        <v>0.04376470461700919</v>
      </c>
      <c r="F28" s="137">
        <v>0.052483696765574954</v>
      </c>
      <c r="G28" s="137">
        <v>0.06207690057016578</v>
      </c>
      <c r="H28" s="137">
        <v>0.07277155456955675</v>
      </c>
      <c r="I28" s="137">
        <v>0.08308520571747748</v>
      </c>
      <c r="J28" s="137">
        <v>0.09457693141327571</v>
      </c>
      <c r="K28" s="6"/>
    </row>
    <row r="29" spans="2:11" ht="13.8" thickBot="1">
      <c r="B29" s="5"/>
      <c r="C29" s="7" t="s">
        <v>14</v>
      </c>
      <c r="D29" s="7" t="s">
        <v>66</v>
      </c>
      <c r="E29" s="137">
        <v>0.15875684594519418</v>
      </c>
      <c r="F29" s="137">
        <v>0.16923314525888758</v>
      </c>
      <c r="G29" s="137">
        <v>0.18506483695392684</v>
      </c>
      <c r="H29" s="137">
        <v>0.20551145747497782</v>
      </c>
      <c r="I29" s="137">
        <v>0.23298261903101988</v>
      </c>
      <c r="J29" s="137">
        <v>0.26028506916571914</v>
      </c>
      <c r="K29" s="6"/>
    </row>
    <row r="30" spans="2:11" ht="13.8" thickBot="1">
      <c r="B30" s="5"/>
      <c r="C30" s="7" t="s">
        <v>14</v>
      </c>
      <c r="D30" s="7" t="s">
        <v>165</v>
      </c>
      <c r="E30" s="137">
        <v>0.15875680821507004</v>
      </c>
      <c r="F30" s="137">
        <v>0.16923310867875674</v>
      </c>
      <c r="G30" s="137">
        <v>0.1850648015483319</v>
      </c>
      <c r="H30" s="137">
        <v>0.2055114241631082</v>
      </c>
      <c r="I30" s="137">
        <v>0.23298258967005414</v>
      </c>
      <c r="J30" s="137">
        <v>0.2602850436031891</v>
      </c>
      <c r="K30" s="6"/>
    </row>
    <row r="31" spans="2:11" ht="13.8" thickBot="1">
      <c r="B31" s="9"/>
      <c r="C31" s="10"/>
      <c r="D31" s="10"/>
      <c r="E31" s="10"/>
      <c r="F31" s="10"/>
      <c r="G31" s="10"/>
      <c r="H31" s="10"/>
      <c r="I31" s="10"/>
      <c r="J31" s="10"/>
      <c r="K31" s="11"/>
    </row>
    <row r="32" spans="2:11" ht="13.8" thickBot="1">
      <c r="B32" s="80"/>
      <c r="C32" s="80"/>
      <c r="D32" s="80"/>
      <c r="E32" s="80"/>
      <c r="F32" s="80"/>
      <c r="G32" s="80"/>
      <c r="H32" s="80"/>
      <c r="I32" s="80"/>
      <c r="J32" s="80"/>
      <c r="K32" s="80"/>
    </row>
    <row r="33" spans="2:11" ht="14.25">
      <c r="B33" s="2"/>
      <c r="C33" s="63"/>
      <c r="D33" s="63"/>
      <c r="E33" s="63"/>
      <c r="F33" s="63"/>
      <c r="G33" s="63"/>
      <c r="H33" s="63"/>
      <c r="I33" s="63"/>
      <c r="J33" s="63"/>
      <c r="K33" s="4"/>
    </row>
    <row r="34" spans="2:11" ht="27" customHeight="1">
      <c r="B34" s="5"/>
      <c r="C34" s="131"/>
      <c r="D34" s="165"/>
      <c r="E34" s="304" t="s">
        <v>411</v>
      </c>
      <c r="F34" s="304"/>
      <c r="G34" s="304"/>
      <c r="H34" s="304"/>
      <c r="I34" s="304"/>
      <c r="J34" s="304"/>
      <c r="K34" s="6"/>
    </row>
    <row r="35" spans="2:11" ht="14.25">
      <c r="B35" s="5"/>
      <c r="C35" s="131"/>
      <c r="D35" s="162"/>
      <c r="E35" s="292" t="s">
        <v>180</v>
      </c>
      <c r="F35" s="292"/>
      <c r="G35" s="292"/>
      <c r="H35" s="292"/>
      <c r="I35" s="292"/>
      <c r="J35" s="292"/>
      <c r="K35" s="6"/>
    </row>
    <row r="36" spans="2:11" ht="14.25">
      <c r="B36" s="5"/>
      <c r="C36" s="131"/>
      <c r="D36" s="167"/>
      <c r="E36" s="167"/>
      <c r="F36" s="167"/>
      <c r="G36" s="167"/>
      <c r="H36" s="167"/>
      <c r="I36" s="167"/>
      <c r="J36" s="7"/>
      <c r="K36" s="6"/>
    </row>
    <row r="37" spans="2:11" ht="29.25" customHeight="1">
      <c r="B37" s="5"/>
      <c r="C37" s="131"/>
      <c r="D37" s="111"/>
      <c r="E37" s="293" t="s">
        <v>203</v>
      </c>
      <c r="F37" s="293"/>
      <c r="G37" s="293"/>
      <c r="H37" s="293"/>
      <c r="I37" s="293"/>
      <c r="J37" s="293"/>
      <c r="K37" s="6"/>
    </row>
    <row r="38" spans="2:11" ht="14.25">
      <c r="B38" s="5"/>
      <c r="C38" s="111"/>
      <c r="D38" s="111"/>
      <c r="E38" s="111"/>
      <c r="F38" s="111"/>
      <c r="G38" s="111"/>
      <c r="H38" s="111"/>
      <c r="I38" s="111"/>
      <c r="J38" s="83"/>
      <c r="K38" s="6"/>
    </row>
    <row r="39" spans="2:11" ht="14.25">
      <c r="B39" s="5"/>
      <c r="C39" s="65"/>
      <c r="D39" s="7"/>
      <c r="E39" s="7"/>
      <c r="F39" s="7"/>
      <c r="G39" s="7"/>
      <c r="H39" s="7"/>
      <c r="I39" s="7"/>
      <c r="J39" s="7"/>
      <c r="K39" s="6"/>
    </row>
    <row r="40" spans="2:11" ht="13.8" thickBot="1">
      <c r="B40" s="5"/>
      <c r="C40" s="8" t="s">
        <v>11</v>
      </c>
      <c r="D40" s="8" t="s">
        <v>0</v>
      </c>
      <c r="E40" s="8">
        <v>2016</v>
      </c>
      <c r="F40" s="8">
        <v>2017</v>
      </c>
      <c r="G40" s="8">
        <v>2018</v>
      </c>
      <c r="H40" s="8">
        <v>2019</v>
      </c>
      <c r="I40" s="8">
        <v>2020</v>
      </c>
      <c r="J40" s="8">
        <v>2021</v>
      </c>
      <c r="K40" s="6"/>
    </row>
    <row r="41" spans="2:11" ht="13.8" thickBot="1">
      <c r="B41" s="5"/>
      <c r="C41" s="7" t="s">
        <v>12</v>
      </c>
      <c r="D41" s="7" t="s">
        <v>66</v>
      </c>
      <c r="E41" s="114">
        <v>943259.3556596553</v>
      </c>
      <c r="F41" s="114">
        <v>1017548.2475837955</v>
      </c>
      <c r="G41" s="114">
        <v>1119954.0736514865</v>
      </c>
      <c r="H41" s="114">
        <v>1245137.6449826686</v>
      </c>
      <c r="I41" s="114">
        <v>1404973.1095289518</v>
      </c>
      <c r="J41" s="114">
        <v>1562322.3113310128</v>
      </c>
      <c r="K41" s="6"/>
    </row>
    <row r="42" spans="2:11" ht="13.8" thickBot="1">
      <c r="B42" s="5"/>
      <c r="C42" s="7" t="s">
        <v>12</v>
      </c>
      <c r="D42" s="7" t="s">
        <v>165</v>
      </c>
      <c r="E42" s="114">
        <v>943259.064486229</v>
      </c>
      <c r="F42" s="114">
        <v>1017547.8972650347</v>
      </c>
      <c r="G42" s="114">
        <v>1119953.6596267049</v>
      </c>
      <c r="H42" s="114">
        <v>1245137.1668508714</v>
      </c>
      <c r="I42" s="114">
        <v>1404972.5682643587</v>
      </c>
      <c r="J42" s="114">
        <v>1562321.7099013017</v>
      </c>
      <c r="K42" s="6"/>
    </row>
    <row r="43" spans="2:11" ht="13.8" thickBot="1">
      <c r="B43" s="5"/>
      <c r="C43" s="7" t="s">
        <v>13</v>
      </c>
      <c r="D43" s="7" t="s">
        <v>66</v>
      </c>
      <c r="E43" s="114">
        <v>50289.36393923905</v>
      </c>
      <c r="F43" s="114">
        <v>61421.02982692344</v>
      </c>
      <c r="G43" s="114">
        <v>73989.48163572232</v>
      </c>
      <c r="H43" s="114">
        <v>88475.81080411187</v>
      </c>
      <c r="I43" s="114">
        <v>102535.7587963958</v>
      </c>
      <c r="J43" s="114">
        <v>119113.6160483662</v>
      </c>
      <c r="K43" s="6"/>
    </row>
    <row r="44" spans="2:11" ht="13.8" thickBot="1">
      <c r="B44" s="5"/>
      <c r="C44" s="7" t="s">
        <v>13</v>
      </c>
      <c r="D44" s="7" t="s">
        <v>165</v>
      </c>
      <c r="E44" s="114">
        <v>50289.32936829632</v>
      </c>
      <c r="F44" s="114">
        <v>61420.97025516637</v>
      </c>
      <c r="G44" s="114">
        <v>73989.39661864509</v>
      </c>
      <c r="H44" s="114">
        <v>88475.69790944952</v>
      </c>
      <c r="I44" s="114">
        <v>102535.62429903867</v>
      </c>
      <c r="J44" s="114">
        <v>119113.4522826923</v>
      </c>
      <c r="K44" s="6"/>
    </row>
    <row r="45" spans="2:11" ht="13.8" thickBot="1">
      <c r="B45" s="5"/>
      <c r="C45" s="7" t="s">
        <v>14</v>
      </c>
      <c r="D45" s="7" t="s">
        <v>66</v>
      </c>
      <c r="E45" s="114">
        <v>82872.36171899312</v>
      </c>
      <c r="F45" s="114">
        <v>87883.68644123657</v>
      </c>
      <c r="G45" s="114">
        <v>95753.08355601599</v>
      </c>
      <c r="H45" s="114">
        <v>105882.99226719803</v>
      </c>
      <c r="I45" s="114">
        <v>119441.23555696072</v>
      </c>
      <c r="J45" s="114">
        <v>132967.8323312593</v>
      </c>
      <c r="K45" s="6"/>
    </row>
    <row r="46" spans="2:11" ht="13.8" thickBot="1">
      <c r="B46" s="5"/>
      <c r="C46" s="7" t="s">
        <v>14</v>
      </c>
      <c r="D46" s="7" t="s">
        <v>165</v>
      </c>
      <c r="E46" s="114">
        <v>82872.33753427303</v>
      </c>
      <c r="F46" s="114">
        <v>87883.66224883322</v>
      </c>
      <c r="G46" s="114">
        <v>95753.05902713869</v>
      </c>
      <c r="H46" s="114">
        <v>105882.96763824434</v>
      </c>
      <c r="I46" s="114">
        <v>119441.21138267075</v>
      </c>
      <c r="J46" s="114">
        <v>132967.80825137117</v>
      </c>
      <c r="K46" s="6"/>
    </row>
    <row r="47" spans="2:11" ht="13.8" thickBot="1">
      <c r="B47" s="9"/>
      <c r="C47" s="10"/>
      <c r="D47" s="10"/>
      <c r="E47" s="10"/>
      <c r="F47" s="10"/>
      <c r="G47" s="10"/>
      <c r="H47" s="10"/>
      <c r="I47" s="10"/>
      <c r="J47" s="10"/>
      <c r="K47" s="11"/>
    </row>
    <row r="48" spans="2:11" ht="14.25">
      <c r="B48" s="80"/>
      <c r="C48" s="80"/>
      <c r="D48" s="80"/>
      <c r="E48" s="80"/>
      <c r="F48" s="80"/>
      <c r="G48" s="80"/>
      <c r="H48" s="80"/>
      <c r="I48" s="80"/>
      <c r="J48" s="80"/>
      <c r="K48" s="80"/>
    </row>
    <row r="49" spans="2:11" ht="13.8" thickBot="1">
      <c r="B49" s="80"/>
      <c r="C49" s="80"/>
      <c r="D49" s="80"/>
      <c r="E49" s="80"/>
      <c r="F49" s="80"/>
      <c r="G49" s="80"/>
      <c r="H49" s="80"/>
      <c r="I49" s="80"/>
      <c r="J49" s="80"/>
      <c r="K49" s="80"/>
    </row>
    <row r="50" spans="2:11" ht="14.25">
      <c r="B50" s="2"/>
      <c r="C50" s="63"/>
      <c r="D50" s="63"/>
      <c r="E50" s="63"/>
      <c r="F50" s="63"/>
      <c r="G50" s="63"/>
      <c r="H50" s="63"/>
      <c r="I50" s="63"/>
      <c r="J50" s="63"/>
      <c r="K50" s="4"/>
    </row>
    <row r="51" spans="2:11" ht="13.8">
      <c r="B51" s="5"/>
      <c r="C51" s="131"/>
      <c r="D51" s="161"/>
      <c r="E51" s="291" t="s">
        <v>285</v>
      </c>
      <c r="F51" s="291"/>
      <c r="G51" s="291"/>
      <c r="H51" s="291"/>
      <c r="I51" s="291"/>
      <c r="J51" s="291"/>
      <c r="K51" s="6"/>
    </row>
    <row r="52" spans="2:11" ht="14.25">
      <c r="B52" s="5"/>
      <c r="C52" s="131"/>
      <c r="D52" s="162"/>
      <c r="E52" s="292" t="s">
        <v>181</v>
      </c>
      <c r="F52" s="292"/>
      <c r="G52" s="292"/>
      <c r="H52" s="292"/>
      <c r="I52" s="292"/>
      <c r="J52" s="292"/>
      <c r="K52" s="6"/>
    </row>
    <row r="53" spans="2:11" ht="14.25">
      <c r="B53" s="5"/>
      <c r="C53" s="131"/>
      <c r="D53" s="167"/>
      <c r="E53" s="167"/>
      <c r="F53" s="167"/>
      <c r="G53" s="167"/>
      <c r="H53" s="167"/>
      <c r="I53" s="167"/>
      <c r="J53" s="7"/>
      <c r="K53" s="6"/>
    </row>
    <row r="54" spans="2:11" ht="28.5" customHeight="1">
      <c r="B54" s="5"/>
      <c r="C54" s="131"/>
      <c r="D54" s="111"/>
      <c r="E54" s="293" t="s">
        <v>214</v>
      </c>
      <c r="F54" s="293"/>
      <c r="G54" s="293"/>
      <c r="H54" s="293"/>
      <c r="I54" s="293"/>
      <c r="J54" s="293"/>
      <c r="K54" s="6"/>
    </row>
    <row r="55" spans="2:11" ht="14.25">
      <c r="B55" s="5"/>
      <c r="C55" s="111"/>
      <c r="D55" s="111"/>
      <c r="E55" s="111"/>
      <c r="F55" s="111"/>
      <c r="G55" s="111"/>
      <c r="H55" s="111"/>
      <c r="I55" s="111"/>
      <c r="J55" s="83"/>
      <c r="K55" s="6"/>
    </row>
    <row r="56" spans="2:11" ht="14.25">
      <c r="B56" s="5"/>
      <c r="C56" s="65"/>
      <c r="D56" s="7"/>
      <c r="E56" s="7"/>
      <c r="F56" s="7"/>
      <c r="G56" s="7"/>
      <c r="H56" s="7"/>
      <c r="I56" s="7"/>
      <c r="J56" s="7"/>
      <c r="K56" s="6"/>
    </row>
    <row r="57" spans="2:11" ht="13.8" thickBot="1">
      <c r="B57" s="5"/>
      <c r="C57" s="8" t="s">
        <v>11</v>
      </c>
      <c r="D57" s="8" t="s">
        <v>56</v>
      </c>
      <c r="E57" s="8">
        <v>2016</v>
      </c>
      <c r="F57" s="8">
        <v>2017</v>
      </c>
      <c r="G57" s="8">
        <v>2018</v>
      </c>
      <c r="H57" s="8">
        <v>2019</v>
      </c>
      <c r="I57" s="8">
        <v>2020</v>
      </c>
      <c r="J57" s="8">
        <v>2021</v>
      </c>
      <c r="K57" s="6"/>
    </row>
    <row r="58" spans="2:11" ht="13.8" thickBot="1">
      <c r="B58" s="5"/>
      <c r="C58" s="7" t="s">
        <v>12</v>
      </c>
      <c r="D58" s="7">
        <v>1</v>
      </c>
      <c r="E58" s="114">
        <v>868.4640243787445</v>
      </c>
      <c r="F58" s="114">
        <v>844.1055437879892</v>
      </c>
      <c r="G58" s="114">
        <v>821.1557188472841</v>
      </c>
      <c r="H58" s="114">
        <v>800.6101948451548</v>
      </c>
      <c r="I58" s="114">
        <v>781.6163329182789</v>
      </c>
      <c r="J58" s="114">
        <v>766.8640116532547</v>
      </c>
      <c r="K58" s="6"/>
    </row>
    <row r="59" spans="2:13" ht="13.8" thickBot="1">
      <c r="B59" s="5"/>
      <c r="C59" s="7" t="s">
        <v>12</v>
      </c>
      <c r="D59" s="7">
        <v>2</v>
      </c>
      <c r="E59" s="114">
        <v>1375.8948705861928</v>
      </c>
      <c r="F59" s="114">
        <v>1341.0923816207278</v>
      </c>
      <c r="G59" s="114">
        <v>1306.1834355394535</v>
      </c>
      <c r="H59" s="114">
        <v>1273.2290763687895</v>
      </c>
      <c r="I59" s="114">
        <v>1241.7251853343955</v>
      </c>
      <c r="J59" s="114">
        <v>1216.1442023597249</v>
      </c>
      <c r="K59" s="6"/>
      <c r="M59" s="126" t="s">
        <v>362</v>
      </c>
    </row>
    <row r="60" spans="2:13" ht="13.8" thickBot="1">
      <c r="B60" s="5"/>
      <c r="C60" s="7" t="s">
        <v>12</v>
      </c>
      <c r="D60" s="7">
        <v>3</v>
      </c>
      <c r="E60" s="114">
        <v>2023.894168335322</v>
      </c>
      <c r="F60" s="114">
        <v>1981.88134950215</v>
      </c>
      <c r="G60" s="114">
        <v>1936.8573728628514</v>
      </c>
      <c r="H60" s="114">
        <v>1891.724334794086</v>
      </c>
      <c r="I60" s="114">
        <v>1846.2557793560184</v>
      </c>
      <c r="J60" s="114">
        <v>1807.8446476907322</v>
      </c>
      <c r="K60" s="6"/>
      <c r="M60" s="126" t="s">
        <v>190</v>
      </c>
    </row>
    <row r="61" spans="2:11" ht="13.5" thickBot="1">
      <c r="B61" s="5"/>
      <c r="C61" s="7" t="s">
        <v>13</v>
      </c>
      <c r="D61" s="7">
        <v>1</v>
      </c>
      <c r="E61" s="114">
        <v>328.03023533417235</v>
      </c>
      <c r="F61" s="114">
        <v>307.42234881020664</v>
      </c>
      <c r="G61" s="114">
        <v>292.2197001990324</v>
      </c>
      <c r="H61" s="114">
        <v>280.4021330771566</v>
      </c>
      <c r="I61" s="114">
        <v>272.6204843861939</v>
      </c>
      <c r="J61" s="114">
        <v>265.48249701536724</v>
      </c>
      <c r="K61" s="6"/>
    </row>
    <row r="62" spans="2:11" ht="13.5" thickBot="1">
      <c r="B62" s="5"/>
      <c r="C62" s="7" t="s">
        <v>13</v>
      </c>
      <c r="D62" s="7">
        <v>2</v>
      </c>
      <c r="E62" s="114">
        <v>618.9420922933216</v>
      </c>
      <c r="F62" s="114">
        <v>583.9023952329952</v>
      </c>
      <c r="G62" s="114">
        <v>557.9875179283835</v>
      </c>
      <c r="H62" s="114">
        <v>537.7253059183425</v>
      </c>
      <c r="I62" s="114">
        <v>524.2830505978906</v>
      </c>
      <c r="J62" s="114">
        <v>511.9587657778796</v>
      </c>
      <c r="K62" s="6"/>
    </row>
    <row r="63" spans="2:11" ht="13.5" thickBot="1">
      <c r="B63" s="5"/>
      <c r="C63" s="7" t="s">
        <v>13</v>
      </c>
      <c r="D63" s="7">
        <v>3</v>
      </c>
      <c r="E63" s="114">
        <v>1006.3084376949552</v>
      </c>
      <c r="F63" s="114">
        <v>954.337559840421</v>
      </c>
      <c r="G63" s="114">
        <v>915.927182514742</v>
      </c>
      <c r="H63" s="114">
        <v>885.7866447618431</v>
      </c>
      <c r="I63" s="114">
        <v>865.8605907275692</v>
      </c>
      <c r="J63" s="114">
        <v>847.4632598393509</v>
      </c>
      <c r="K63" s="6"/>
    </row>
    <row r="64" spans="2:11" ht="13.5" thickBot="1">
      <c r="B64" s="5"/>
      <c r="C64" s="7" t="s">
        <v>14</v>
      </c>
      <c r="D64" s="7">
        <v>1</v>
      </c>
      <c r="E64" s="114">
        <v>712.7276804078616</v>
      </c>
      <c r="F64" s="114">
        <v>688.4859670917909</v>
      </c>
      <c r="G64" s="114">
        <v>665.8360522990534</v>
      </c>
      <c r="H64" s="114">
        <v>646.1921339277644</v>
      </c>
      <c r="I64" s="114">
        <v>628.6034517473164</v>
      </c>
      <c r="J64" s="114">
        <v>615.0977729869267</v>
      </c>
      <c r="K64" s="6"/>
    </row>
    <row r="65" spans="2:11" ht="13.5" thickBot="1">
      <c r="B65" s="5"/>
      <c r="C65" s="7" t="s">
        <v>14</v>
      </c>
      <c r="D65" s="7">
        <v>2</v>
      </c>
      <c r="E65" s="114">
        <v>1163.8195101756041</v>
      </c>
      <c r="F65" s="114">
        <v>1129.51770604115</v>
      </c>
      <c r="G65" s="114">
        <v>1093.9452742603135</v>
      </c>
      <c r="H65" s="114">
        <v>1060.3476914123983</v>
      </c>
      <c r="I65" s="114">
        <v>1028.5540615166658</v>
      </c>
      <c r="J65" s="114">
        <v>1002.7881178803117</v>
      </c>
      <c r="K65" s="6"/>
    </row>
    <row r="66" spans="2:19" ht="13.5" thickBot="1">
      <c r="B66" s="5"/>
      <c r="C66" s="7" t="s">
        <v>14</v>
      </c>
      <c r="D66" s="7">
        <v>3</v>
      </c>
      <c r="E66" s="114">
        <v>1664.088097269176</v>
      </c>
      <c r="F66" s="114">
        <v>1624.2059553688289</v>
      </c>
      <c r="G66" s="114">
        <v>1578.0916465477208</v>
      </c>
      <c r="H66" s="114">
        <v>1529.479729288161</v>
      </c>
      <c r="I66" s="114">
        <v>1478.9320238939263</v>
      </c>
      <c r="J66" s="114">
        <v>1433.9114400562307</v>
      </c>
      <c r="K66" s="6"/>
      <c r="N66" s="126"/>
      <c r="O66" s="126"/>
      <c r="P66" s="126"/>
      <c r="Q66" s="64"/>
      <c r="R66" s="64"/>
      <c r="S66" s="64"/>
    </row>
    <row r="67" spans="2:19" ht="13.5" thickBot="1">
      <c r="B67" s="9"/>
      <c r="C67" s="10"/>
      <c r="D67" s="10"/>
      <c r="E67" s="10"/>
      <c r="F67" s="10"/>
      <c r="G67" s="10"/>
      <c r="H67" s="10"/>
      <c r="I67" s="10"/>
      <c r="J67" s="10"/>
      <c r="K67" s="11"/>
      <c r="N67" s="126"/>
      <c r="O67" s="126"/>
      <c r="P67" s="126"/>
      <c r="Q67" s="64"/>
      <c r="R67" s="64"/>
      <c r="S67" s="64"/>
    </row>
    <row r="68" spans="2:11" ht="12.75">
      <c r="B68" s="80"/>
      <c r="C68" s="80"/>
      <c r="D68" s="80"/>
      <c r="E68" s="80"/>
      <c r="F68" s="80"/>
      <c r="G68" s="80"/>
      <c r="H68" s="80"/>
      <c r="I68" s="80"/>
      <c r="J68" s="80"/>
      <c r="K68" s="80"/>
    </row>
    <row r="69" spans="2:11" ht="13.5" thickBot="1">
      <c r="B69" s="80"/>
      <c r="C69" s="80"/>
      <c r="D69" s="80"/>
      <c r="E69" s="80"/>
      <c r="F69" s="80"/>
      <c r="G69" s="80"/>
      <c r="H69" s="80"/>
      <c r="I69" s="80"/>
      <c r="J69" s="80"/>
      <c r="K69" s="80"/>
    </row>
    <row r="70" spans="2:11" ht="12.75">
      <c r="B70" s="2"/>
      <c r="C70" s="3"/>
      <c r="D70" s="3"/>
      <c r="E70" s="3"/>
      <c r="F70" s="3"/>
      <c r="G70" s="3"/>
      <c r="H70" s="3"/>
      <c r="I70" s="3"/>
      <c r="J70" s="3"/>
      <c r="K70" s="4"/>
    </row>
    <row r="71" spans="2:11" ht="15">
      <c r="B71" s="5"/>
      <c r="C71" s="131"/>
      <c r="D71" s="291" t="s">
        <v>362</v>
      </c>
      <c r="E71" s="291"/>
      <c r="F71" s="291"/>
      <c r="G71" s="291"/>
      <c r="H71" s="291"/>
      <c r="I71" s="291"/>
      <c r="J71" s="291"/>
      <c r="K71" s="78"/>
    </row>
    <row r="72" spans="2:11" ht="12.75">
      <c r="B72" s="5"/>
      <c r="C72" s="131"/>
      <c r="D72" s="292" t="s">
        <v>190</v>
      </c>
      <c r="E72" s="292"/>
      <c r="F72" s="292"/>
      <c r="G72" s="292"/>
      <c r="H72" s="292"/>
      <c r="I72" s="292"/>
      <c r="J72" s="292"/>
      <c r="K72" s="78"/>
    </row>
    <row r="73" spans="2:11" ht="12.75">
      <c r="B73" s="5"/>
      <c r="C73" s="131"/>
      <c r="D73" s="65"/>
      <c r="E73" s="65"/>
      <c r="F73" s="65"/>
      <c r="G73" s="167"/>
      <c r="H73" s="167"/>
      <c r="I73" s="167"/>
      <c r="J73" s="167"/>
      <c r="K73" s="78"/>
    </row>
    <row r="74" spans="2:11" ht="12.75" customHeight="1">
      <c r="B74" s="5"/>
      <c r="C74" s="131"/>
      <c r="D74" s="293" t="s">
        <v>206</v>
      </c>
      <c r="E74" s="293"/>
      <c r="F74" s="293"/>
      <c r="G74" s="293"/>
      <c r="H74" s="293"/>
      <c r="I74" s="293"/>
      <c r="J74" s="293"/>
      <c r="K74" s="78"/>
    </row>
    <row r="75" spans="2:11" ht="12.75">
      <c r="B75" s="5"/>
      <c r="C75" s="111"/>
      <c r="D75" s="111"/>
      <c r="E75" s="111"/>
      <c r="F75" s="111"/>
      <c r="G75" s="111"/>
      <c r="H75" s="111"/>
      <c r="I75" s="111"/>
      <c r="J75" s="111"/>
      <c r="K75" s="78"/>
    </row>
    <row r="76" spans="2:11" ht="12.75">
      <c r="B76" s="5"/>
      <c r="C76" s="65"/>
      <c r="D76" s="65"/>
      <c r="E76" s="65"/>
      <c r="F76" s="65"/>
      <c r="G76" s="7"/>
      <c r="H76" s="7"/>
      <c r="I76" s="7"/>
      <c r="J76" s="7"/>
      <c r="K76" s="78"/>
    </row>
    <row r="77" spans="2:11" ht="13.5" thickBot="1">
      <c r="B77" s="5"/>
      <c r="C77" s="8" t="s">
        <v>38</v>
      </c>
      <c r="D77" s="8">
        <v>2015</v>
      </c>
      <c r="E77" s="8">
        <v>2016</v>
      </c>
      <c r="F77" s="8">
        <v>2017</v>
      </c>
      <c r="G77" s="8">
        <v>2018</v>
      </c>
      <c r="H77" s="8">
        <v>2019</v>
      </c>
      <c r="I77" s="8">
        <v>2020</v>
      </c>
      <c r="J77" s="8">
        <v>2021</v>
      </c>
      <c r="K77" s="78"/>
    </row>
    <row r="78" spans="2:11" ht="13.5" thickBot="1">
      <c r="B78" s="5"/>
      <c r="C78" s="7" t="s">
        <v>46</v>
      </c>
      <c r="D78" s="135">
        <v>0.5680832554237549</v>
      </c>
      <c r="E78" s="135">
        <v>0.5037403392557881</v>
      </c>
      <c r="F78" s="135">
        <v>0.43665694736332394</v>
      </c>
      <c r="G78" s="135">
        <v>0.36977202302152545</v>
      </c>
      <c r="H78" s="135">
        <v>0.3086040949064552</v>
      </c>
      <c r="I78" s="135">
        <v>0.2530638969159084</v>
      </c>
      <c r="J78" s="135">
        <v>0.20885095356257047</v>
      </c>
      <c r="K78" s="78"/>
    </row>
    <row r="79" spans="2:11" ht="13.5" thickBot="1">
      <c r="B79" s="5"/>
      <c r="C79" s="7" t="s">
        <v>47</v>
      </c>
      <c r="D79" s="135">
        <v>0.30098374879747364</v>
      </c>
      <c r="E79" s="135">
        <v>0.31526609839326714</v>
      </c>
      <c r="F79" s="135">
        <v>0.32208766770912367</v>
      </c>
      <c r="G79" s="135">
        <v>0.3274709755401869</v>
      </c>
      <c r="H79" s="135">
        <v>0.3241504314535766</v>
      </c>
      <c r="I79" s="135">
        <v>0.31980800336598963</v>
      </c>
      <c r="J79" s="135">
        <v>0.310678612252724</v>
      </c>
      <c r="K79" s="78"/>
    </row>
    <row r="80" spans="2:11" ht="13.5" thickBot="1">
      <c r="B80" s="5"/>
      <c r="C80" s="7" t="s">
        <v>48</v>
      </c>
      <c r="D80" s="135">
        <v>0.11279860329204047</v>
      </c>
      <c r="E80" s="135">
        <v>0.156936972492845</v>
      </c>
      <c r="F80" s="135">
        <v>0.21200262376757276</v>
      </c>
      <c r="G80" s="135">
        <v>0.2674398828293795</v>
      </c>
      <c r="H80" s="135">
        <v>0.32592978252976956</v>
      </c>
      <c r="I80" s="135">
        <v>0.3759525802836167</v>
      </c>
      <c r="J80" s="135">
        <v>0.4221730982731021</v>
      </c>
      <c r="K80" s="78"/>
    </row>
    <row r="81" spans="2:11" ht="13.5" thickBot="1">
      <c r="B81" s="86"/>
      <c r="C81" s="7" t="s">
        <v>49</v>
      </c>
      <c r="D81" s="135">
        <v>0.018134392486731057</v>
      </c>
      <c r="E81" s="135">
        <v>0.02405658985809973</v>
      </c>
      <c r="F81" s="135">
        <v>0.02925276115997969</v>
      </c>
      <c r="G81" s="135">
        <v>0.03531711860890795</v>
      </c>
      <c r="H81" s="135">
        <v>0.041315691110198775</v>
      </c>
      <c r="I81" s="135">
        <v>0.051175519434485235</v>
      </c>
      <c r="J81" s="135">
        <v>0.05829733591160354</v>
      </c>
      <c r="K81" s="6"/>
    </row>
    <row r="82" spans="2:11" ht="13.5" thickBot="1">
      <c r="B82" s="87"/>
      <c r="C82" s="88"/>
      <c r="D82" s="88"/>
      <c r="E82" s="109"/>
      <c r="F82" s="109"/>
      <c r="G82" s="109"/>
      <c r="H82" s="109"/>
      <c r="I82" s="109"/>
      <c r="J82" s="109"/>
      <c r="K82" s="11"/>
    </row>
    <row r="83" spans="2:11" ht="13.5" thickBot="1">
      <c r="B83" s="80"/>
      <c r="C83" s="80"/>
      <c r="D83" s="80"/>
      <c r="E83" s="80"/>
      <c r="F83" s="80"/>
      <c r="G83" s="80"/>
      <c r="H83" s="80"/>
      <c r="I83" s="80"/>
      <c r="J83" s="80"/>
      <c r="K83" s="80"/>
    </row>
    <row r="84" spans="2:11" ht="12.75">
      <c r="B84" s="2"/>
      <c r="C84" s="3"/>
      <c r="D84" s="3"/>
      <c r="E84" s="3"/>
      <c r="F84" s="3"/>
      <c r="G84" s="3"/>
      <c r="H84" s="3"/>
      <c r="I84" s="3"/>
      <c r="J84" s="3"/>
      <c r="K84" s="4"/>
    </row>
    <row r="85" spans="2:13" ht="13.8">
      <c r="B85" s="5"/>
      <c r="C85" s="131"/>
      <c r="D85" s="291" t="s">
        <v>400</v>
      </c>
      <c r="E85" s="291"/>
      <c r="F85" s="291"/>
      <c r="G85" s="291"/>
      <c r="H85" s="291"/>
      <c r="I85" s="291"/>
      <c r="J85" s="291"/>
      <c r="K85" s="78"/>
      <c r="M85" s="126" t="s">
        <v>361</v>
      </c>
    </row>
    <row r="86" spans="2:25" ht="14.25">
      <c r="B86" s="5"/>
      <c r="C86" s="131"/>
      <c r="D86" s="292" t="s">
        <v>395</v>
      </c>
      <c r="E86" s="292"/>
      <c r="F86" s="292"/>
      <c r="G86" s="292"/>
      <c r="H86" s="292"/>
      <c r="I86" s="292"/>
      <c r="J86" s="292"/>
      <c r="K86" s="78"/>
      <c r="X86" s="120" t="s">
        <v>270</v>
      </c>
      <c r="Y86" s="120"/>
    </row>
    <row r="87" spans="2:31" ht="14.25">
      <c r="B87" s="5"/>
      <c r="C87" s="131"/>
      <c r="D87" s="65"/>
      <c r="E87" s="65"/>
      <c r="F87" s="65"/>
      <c r="G87" s="167"/>
      <c r="H87" s="167"/>
      <c r="I87" s="167"/>
      <c r="J87" s="167"/>
      <c r="K87" s="78"/>
      <c r="X87" s="204"/>
      <c r="Y87" s="204">
        <v>2015</v>
      </c>
      <c r="Z87" s="204">
        <v>2016</v>
      </c>
      <c r="AA87" s="204">
        <v>2017</v>
      </c>
      <c r="AB87" s="205">
        <v>2018</v>
      </c>
      <c r="AC87" s="205">
        <v>2019</v>
      </c>
      <c r="AD87" s="205">
        <v>2020</v>
      </c>
      <c r="AE87" s="205">
        <v>2021</v>
      </c>
    </row>
    <row r="88" spans="2:31" ht="30" customHeight="1">
      <c r="B88" s="5"/>
      <c r="C88" s="131"/>
      <c r="D88" s="293" t="s">
        <v>401</v>
      </c>
      <c r="E88" s="293"/>
      <c r="F88" s="293"/>
      <c r="G88" s="293"/>
      <c r="H88" s="293"/>
      <c r="I88" s="293"/>
      <c r="J88" s="293"/>
      <c r="K88" s="78"/>
      <c r="X88" s="204">
        <v>10</v>
      </c>
      <c r="Y88" s="206">
        <f>D92</f>
        <v>0.0077779230226522585</v>
      </c>
      <c r="Z88" s="206">
        <f aca="true" t="shared" si="0" ref="Z88:AE91">E92</f>
        <v>0.007439235554415309</v>
      </c>
      <c r="AA88" s="206">
        <f t="shared" si="0"/>
        <v>0.005849921051950489</v>
      </c>
      <c r="AB88" s="206">
        <f t="shared" si="0"/>
        <v>0.005324813631522795</v>
      </c>
      <c r="AC88" s="206">
        <f t="shared" si="0"/>
        <v>0.004389515534207709</v>
      </c>
      <c r="AD88" s="206">
        <f t="shared" si="0"/>
        <v>0.004311124510099525</v>
      </c>
      <c r="AE88" s="206">
        <f t="shared" si="0"/>
        <v>0.0031479337745268926</v>
      </c>
    </row>
    <row r="89" spans="2:31" ht="14.25">
      <c r="B89" s="5"/>
      <c r="C89" s="111"/>
      <c r="D89" s="111"/>
      <c r="E89" s="111"/>
      <c r="F89" s="111"/>
      <c r="G89" s="111"/>
      <c r="H89" s="111"/>
      <c r="I89" s="111"/>
      <c r="J89" s="111"/>
      <c r="K89" s="78"/>
      <c r="X89" s="204">
        <v>13</v>
      </c>
      <c r="Y89" s="206">
        <f aca="true" t="shared" si="1" ref="Y89:Y91">D93</f>
        <v>0.41693723413421285</v>
      </c>
      <c r="Z89" s="206">
        <f t="shared" si="0"/>
        <v>0.39831975886615795</v>
      </c>
      <c r="AA89" s="206">
        <f t="shared" si="0"/>
        <v>0.33429969197318354</v>
      </c>
      <c r="AB89" s="206">
        <f t="shared" si="0"/>
        <v>0.32955375973605644</v>
      </c>
      <c r="AC89" s="206">
        <f t="shared" si="0"/>
        <v>0.2724378002050839</v>
      </c>
      <c r="AD89" s="206">
        <f t="shared" si="0"/>
        <v>0.26884232740428105</v>
      </c>
      <c r="AE89" s="206">
        <f t="shared" si="0"/>
        <v>0.22444564122939403</v>
      </c>
    </row>
    <row r="90" spans="2:31" ht="14.25">
      <c r="B90" s="5"/>
      <c r="C90" s="65"/>
      <c r="D90" s="65"/>
      <c r="E90" s="65"/>
      <c r="F90" s="65"/>
      <c r="G90" s="7"/>
      <c r="H90" s="7"/>
      <c r="I90" s="7"/>
      <c r="J90" s="7"/>
      <c r="K90" s="78"/>
      <c r="X90" s="204">
        <v>14.5</v>
      </c>
      <c r="Y90" s="206">
        <f t="shared" si="1"/>
        <v>0.5196715382277531</v>
      </c>
      <c r="Z90" s="206">
        <f t="shared" si="0"/>
        <v>0.5211312768549992</v>
      </c>
      <c r="AA90" s="206">
        <f t="shared" si="0"/>
        <v>0.5956824476483835</v>
      </c>
      <c r="AB90" s="206">
        <f t="shared" si="0"/>
        <v>0.5944162542546305</v>
      </c>
      <c r="AC90" s="206">
        <f t="shared" si="0"/>
        <v>0.6493604619785202</v>
      </c>
      <c r="AD90" s="206">
        <f t="shared" si="0"/>
        <v>0.6225504974374434</v>
      </c>
      <c r="AE90" s="206">
        <f t="shared" si="0"/>
        <v>0.6735831242833042</v>
      </c>
    </row>
    <row r="91" spans="2:31" ht="13.8" thickBot="1">
      <c r="B91" s="5"/>
      <c r="C91" s="8" t="s">
        <v>38</v>
      </c>
      <c r="D91" s="8">
        <v>2015</v>
      </c>
      <c r="E91" s="8">
        <v>2016</v>
      </c>
      <c r="F91" s="8">
        <v>2017</v>
      </c>
      <c r="G91" s="8">
        <v>2018</v>
      </c>
      <c r="H91" s="8">
        <v>2019</v>
      </c>
      <c r="I91" s="8">
        <v>2020</v>
      </c>
      <c r="J91" s="8">
        <v>2021</v>
      </c>
      <c r="K91" s="78"/>
      <c r="X91" s="204">
        <v>18</v>
      </c>
      <c r="Y91" s="206">
        <f t="shared" si="1"/>
        <v>0.05561330461538163</v>
      </c>
      <c r="Z91" s="206">
        <f t="shared" si="0"/>
        <v>0.07310972872442761</v>
      </c>
      <c r="AA91" s="206">
        <f t="shared" si="0"/>
        <v>0.06416793932648251</v>
      </c>
      <c r="AB91" s="206">
        <f t="shared" si="0"/>
        <v>0.07070517237779034</v>
      </c>
      <c r="AC91" s="206">
        <f t="shared" si="0"/>
        <v>0.07381222228218824</v>
      </c>
      <c r="AD91" s="206">
        <f t="shared" si="0"/>
        <v>0.10429605064817607</v>
      </c>
      <c r="AE91" s="206">
        <f t="shared" si="0"/>
        <v>0.09882330071277495</v>
      </c>
    </row>
    <row r="92" spans="2:31" ht="13.8" thickBot="1">
      <c r="B92" s="5"/>
      <c r="C92" s="7" t="s">
        <v>46</v>
      </c>
      <c r="D92" s="135">
        <v>0.0077779230226522585</v>
      </c>
      <c r="E92" s="135">
        <v>0.007439235554415309</v>
      </c>
      <c r="F92" s="135">
        <v>0.005849921051950489</v>
      </c>
      <c r="G92" s="135">
        <v>0.005324813631522795</v>
      </c>
      <c r="H92" s="135">
        <v>0.004389515534207709</v>
      </c>
      <c r="I92" s="135">
        <v>0.004311124510099525</v>
      </c>
      <c r="J92" s="135">
        <v>0.0031479337745268926</v>
      </c>
      <c r="K92" s="78"/>
      <c r="X92" s="204"/>
      <c r="Y92" s="206"/>
      <c r="Z92" s="206"/>
      <c r="AA92" s="206"/>
      <c r="AB92" s="206"/>
      <c r="AC92" s="206"/>
      <c r="AD92" s="206"/>
      <c r="AE92" s="206"/>
    </row>
    <row r="93" spans="2:31" ht="13.8" thickBot="1">
      <c r="B93" s="5"/>
      <c r="C93" s="7" t="s">
        <v>47</v>
      </c>
      <c r="D93" s="135">
        <v>0.41693723413421285</v>
      </c>
      <c r="E93" s="135">
        <v>0.39831975886615795</v>
      </c>
      <c r="F93" s="135">
        <v>0.33429969197318354</v>
      </c>
      <c r="G93" s="135">
        <v>0.32955375973605644</v>
      </c>
      <c r="H93" s="135">
        <v>0.2724378002050839</v>
      </c>
      <c r="I93" s="135">
        <v>0.26884232740428105</v>
      </c>
      <c r="J93" s="135">
        <v>0.22444564122939403</v>
      </c>
      <c r="K93" s="78"/>
      <c r="X93" s="204" t="s">
        <v>355</v>
      </c>
      <c r="Y93" s="208">
        <f>SUMPRODUCT(Y88:Y91,$X$88:$X$91)</f>
        <v>14.03424006135058</v>
      </c>
      <c r="Z93" s="208">
        <f aca="true" t="shared" si="2" ref="Z93:AE93">SUMPRODUCT(Z88:Z91,$X$88:$X$91)</f>
        <v>14.12492785224139</v>
      </c>
      <c r="AA93" s="208">
        <f t="shared" si="2"/>
        <v>14.196813604949137</v>
      </c>
      <c r="AB93" s="208">
        <f t="shared" si="2"/>
        <v>14.22917580237633</v>
      </c>
      <c r="AC93" s="208">
        <f t="shared" si="2"/>
        <v>14.3299332577761</v>
      </c>
      <c r="AD93" s="208">
        <f t="shared" si="2"/>
        <v>14.442372625866748</v>
      </c>
      <c r="AE93" s="208">
        <f t="shared" si="2"/>
        <v>14.495047388665252</v>
      </c>
    </row>
    <row r="94" spans="2:11" ht="13.8" thickBot="1">
      <c r="B94" s="5"/>
      <c r="C94" s="7" t="s">
        <v>48</v>
      </c>
      <c r="D94" s="135">
        <v>0.5196715382277531</v>
      </c>
      <c r="E94" s="135">
        <v>0.5211312768549992</v>
      </c>
      <c r="F94" s="135">
        <v>0.5956824476483835</v>
      </c>
      <c r="G94" s="135">
        <v>0.5944162542546305</v>
      </c>
      <c r="H94" s="135">
        <v>0.6493604619785202</v>
      </c>
      <c r="I94" s="135">
        <v>0.6225504974374434</v>
      </c>
      <c r="J94" s="135">
        <v>0.6735831242833042</v>
      </c>
      <c r="K94" s="78"/>
    </row>
    <row r="95" spans="2:11" ht="13.8" thickBot="1">
      <c r="B95" s="86"/>
      <c r="C95" s="7" t="s">
        <v>49</v>
      </c>
      <c r="D95" s="135">
        <v>0.05561330461538163</v>
      </c>
      <c r="E95" s="135">
        <v>0.07310972872442761</v>
      </c>
      <c r="F95" s="135">
        <v>0.06416793932648251</v>
      </c>
      <c r="G95" s="135">
        <v>0.07070517237779034</v>
      </c>
      <c r="H95" s="135">
        <v>0.07381222228218824</v>
      </c>
      <c r="I95" s="135">
        <v>0.10429605064817607</v>
      </c>
      <c r="J95" s="135">
        <v>0.09882330071277495</v>
      </c>
      <c r="K95" s="6"/>
    </row>
    <row r="96" spans="2:11" ht="13.8" thickBot="1">
      <c r="B96" s="87"/>
      <c r="C96" s="88"/>
      <c r="D96" s="88"/>
      <c r="E96" s="109"/>
      <c r="F96" s="109"/>
      <c r="G96" s="109"/>
      <c r="H96" s="109"/>
      <c r="I96" s="109"/>
      <c r="J96" s="109"/>
      <c r="K96" s="11"/>
    </row>
    <row r="97" spans="2:11" ht="14.25">
      <c r="B97" s="80"/>
      <c r="C97" s="80"/>
      <c r="D97" s="80"/>
      <c r="E97" s="80"/>
      <c r="F97" s="80"/>
      <c r="G97" s="80"/>
      <c r="H97" s="80"/>
      <c r="I97" s="80"/>
      <c r="J97" s="80"/>
      <c r="K97" s="80"/>
    </row>
    <row r="98" spans="2:11" ht="14.25">
      <c r="B98" s="80"/>
      <c r="C98" s="80"/>
      <c r="D98" s="80"/>
      <c r="E98" s="80"/>
      <c r="F98" s="80"/>
      <c r="G98" s="80"/>
      <c r="H98" s="80"/>
      <c r="I98" s="80"/>
      <c r="J98" s="80"/>
      <c r="K98" s="80"/>
    </row>
    <row r="99" spans="2:11" ht="14.25">
      <c r="B99" s="80"/>
      <c r="C99" s="80"/>
      <c r="D99" s="80"/>
      <c r="E99" s="80"/>
      <c r="F99" s="80"/>
      <c r="G99" s="80"/>
      <c r="H99" s="80"/>
      <c r="I99" s="80"/>
      <c r="J99" s="80"/>
      <c r="K99" s="80"/>
    </row>
    <row r="100" spans="2:11" ht="14.25">
      <c r="B100" s="80"/>
      <c r="C100" s="80"/>
      <c r="D100" s="80"/>
      <c r="E100" s="80"/>
      <c r="F100" s="80"/>
      <c r="G100" s="80"/>
      <c r="H100" s="80"/>
      <c r="I100" s="80"/>
      <c r="J100" s="80"/>
      <c r="K100" s="80"/>
    </row>
    <row r="101" spans="2:11" ht="14.25">
      <c r="B101" s="80"/>
      <c r="C101" s="80"/>
      <c r="D101" s="80"/>
      <c r="E101" s="80"/>
      <c r="F101" s="80"/>
      <c r="G101" s="80"/>
      <c r="H101" s="80"/>
      <c r="I101" s="80"/>
      <c r="J101" s="80"/>
      <c r="K101" s="80"/>
    </row>
    <row r="102" spans="2:11" ht="14.25">
      <c r="B102" s="80"/>
      <c r="C102" s="80"/>
      <c r="D102" s="80"/>
      <c r="E102" s="80"/>
      <c r="F102" s="80"/>
      <c r="G102" s="80"/>
      <c r="H102" s="80"/>
      <c r="I102" s="80"/>
      <c r="J102" s="80"/>
      <c r="K102" s="80"/>
    </row>
    <row r="103" spans="2:11" ht="14.25">
      <c r="B103" s="80"/>
      <c r="C103" s="80"/>
      <c r="D103" s="80"/>
      <c r="E103" s="80"/>
      <c r="F103" s="80"/>
      <c r="G103" s="80"/>
      <c r="H103" s="80"/>
      <c r="I103" s="80"/>
      <c r="J103" s="80"/>
      <c r="K103" s="80"/>
    </row>
    <row r="104" spans="2:11" ht="14.25">
      <c r="B104" s="80"/>
      <c r="C104" s="80"/>
      <c r="D104" s="80"/>
      <c r="E104" s="80"/>
      <c r="F104" s="80"/>
      <c r="G104" s="80"/>
      <c r="H104" s="80"/>
      <c r="I104" s="80"/>
      <c r="J104" s="80"/>
      <c r="K104" s="80"/>
    </row>
    <row r="105" spans="2:11" ht="14.25">
      <c r="B105" s="80"/>
      <c r="C105" s="80"/>
      <c r="D105" s="80"/>
      <c r="E105" s="80"/>
      <c r="F105" s="80"/>
      <c r="G105" s="80"/>
      <c r="H105" s="80"/>
      <c r="I105" s="80"/>
      <c r="J105" s="80"/>
      <c r="K105" s="80"/>
    </row>
    <row r="106" spans="2:11" ht="14.25">
      <c r="B106" s="80"/>
      <c r="C106" s="80"/>
      <c r="D106" s="80"/>
      <c r="E106" s="80"/>
      <c r="F106" s="80"/>
      <c r="G106" s="80"/>
      <c r="H106" s="80"/>
      <c r="I106" s="80"/>
      <c r="J106" s="80"/>
      <c r="K106" s="80"/>
    </row>
    <row r="107" spans="2:11" ht="14.25">
      <c r="B107" s="80"/>
      <c r="C107" s="80"/>
      <c r="D107" s="80"/>
      <c r="E107" s="80"/>
      <c r="F107" s="80"/>
      <c r="G107" s="80"/>
      <c r="H107" s="80"/>
      <c r="I107" s="80"/>
      <c r="J107" s="80"/>
      <c r="K107" s="80"/>
    </row>
    <row r="108" spans="2:11" ht="14.25">
      <c r="B108" s="80"/>
      <c r="C108" s="80"/>
      <c r="D108" s="80"/>
      <c r="E108" s="80"/>
      <c r="F108" s="80"/>
      <c r="G108" s="80"/>
      <c r="H108" s="80"/>
      <c r="I108" s="80"/>
      <c r="J108" s="80"/>
      <c r="K108" s="80"/>
    </row>
    <row r="109" spans="2:11" ht="14.25">
      <c r="B109" s="80"/>
      <c r="C109" s="80"/>
      <c r="D109" s="80"/>
      <c r="E109" s="80"/>
      <c r="F109" s="80"/>
      <c r="G109" s="80"/>
      <c r="H109" s="80"/>
      <c r="I109" s="80"/>
      <c r="J109" s="80"/>
      <c r="K109" s="80"/>
    </row>
    <row r="110" spans="2:11" ht="14.25">
      <c r="B110" s="80"/>
      <c r="C110" s="80"/>
      <c r="D110" s="80"/>
      <c r="E110" s="80"/>
      <c r="F110" s="80"/>
      <c r="G110" s="80"/>
      <c r="H110" s="80"/>
      <c r="I110" s="80"/>
      <c r="J110" s="80"/>
      <c r="K110" s="80"/>
    </row>
    <row r="111" spans="2:11" ht="14.25">
      <c r="B111" s="80"/>
      <c r="C111" s="80"/>
      <c r="D111" s="80"/>
      <c r="E111" s="80"/>
      <c r="F111" s="80"/>
      <c r="G111" s="80"/>
      <c r="H111" s="80"/>
      <c r="I111" s="80"/>
      <c r="J111" s="80"/>
      <c r="K111" s="80"/>
    </row>
    <row r="112" spans="2:11" ht="14.25">
      <c r="B112" s="80"/>
      <c r="C112" s="80"/>
      <c r="D112" s="80"/>
      <c r="E112" s="80"/>
      <c r="F112" s="80"/>
      <c r="G112" s="80"/>
      <c r="H112" s="80"/>
      <c r="I112" s="80"/>
      <c r="J112" s="80"/>
      <c r="K112" s="80"/>
    </row>
    <row r="113" spans="2:11" ht="14.25">
      <c r="B113" s="80"/>
      <c r="C113" s="80"/>
      <c r="D113" s="80"/>
      <c r="E113" s="80"/>
      <c r="F113" s="80"/>
      <c r="G113" s="80"/>
      <c r="H113" s="80"/>
      <c r="I113" s="80"/>
      <c r="J113" s="80"/>
      <c r="K113" s="80"/>
    </row>
    <row r="114" spans="2:11" ht="14.25">
      <c r="B114" s="80"/>
      <c r="C114" s="80"/>
      <c r="D114" s="80"/>
      <c r="E114" s="80"/>
      <c r="F114" s="80"/>
      <c r="G114" s="80"/>
      <c r="H114" s="80"/>
      <c r="I114" s="80"/>
      <c r="J114" s="80"/>
      <c r="K114" s="80"/>
    </row>
    <row r="115" spans="2:11" ht="14.25">
      <c r="B115" s="80"/>
      <c r="C115" s="80"/>
      <c r="D115" s="80"/>
      <c r="E115" s="80"/>
      <c r="F115" s="80"/>
      <c r="G115" s="80"/>
      <c r="H115" s="80"/>
      <c r="I115" s="80"/>
      <c r="J115" s="80"/>
      <c r="K115" s="80"/>
    </row>
    <row r="116" spans="2:11" ht="14.25">
      <c r="B116" s="80"/>
      <c r="C116" s="80"/>
      <c r="D116" s="80"/>
      <c r="E116" s="80"/>
      <c r="F116" s="80"/>
      <c r="G116" s="80"/>
      <c r="H116" s="80"/>
      <c r="I116" s="80"/>
      <c r="J116" s="80"/>
      <c r="K116" s="80"/>
    </row>
    <row r="117" spans="2:11" ht="14.25">
      <c r="B117" s="80"/>
      <c r="C117" s="80"/>
      <c r="D117" s="80"/>
      <c r="E117" s="80"/>
      <c r="F117" s="80"/>
      <c r="G117" s="80"/>
      <c r="H117" s="80"/>
      <c r="I117" s="80"/>
      <c r="J117" s="80"/>
      <c r="K117" s="80"/>
    </row>
    <row r="118" spans="2:11" ht="14.25">
      <c r="B118" s="80"/>
      <c r="C118" s="80"/>
      <c r="D118" s="80"/>
      <c r="E118" s="80"/>
      <c r="F118" s="80"/>
      <c r="G118" s="80"/>
      <c r="H118" s="80"/>
      <c r="I118" s="80"/>
      <c r="J118" s="80"/>
      <c r="K118" s="80"/>
    </row>
    <row r="119" spans="2:11" ht="14.25">
      <c r="B119" s="80"/>
      <c r="C119" s="80"/>
      <c r="D119" s="80"/>
      <c r="E119" s="80"/>
      <c r="F119" s="80"/>
      <c r="G119" s="80"/>
      <c r="H119" s="80"/>
      <c r="I119" s="80"/>
      <c r="J119" s="80"/>
      <c r="K119" s="80"/>
    </row>
    <row r="120" spans="2:11" ht="14.25">
      <c r="B120" s="80"/>
      <c r="C120" s="80"/>
      <c r="D120" s="80"/>
      <c r="E120" s="80"/>
      <c r="F120" s="80"/>
      <c r="G120" s="80"/>
      <c r="H120" s="80"/>
      <c r="I120" s="80"/>
      <c r="J120" s="80"/>
      <c r="K120" s="80"/>
    </row>
    <row r="121" spans="2:11" ht="14.25">
      <c r="B121" s="80"/>
      <c r="C121" s="80"/>
      <c r="D121" s="80"/>
      <c r="E121" s="80"/>
      <c r="F121" s="80"/>
      <c r="G121" s="80"/>
      <c r="H121" s="80"/>
      <c r="I121" s="80"/>
      <c r="J121" s="80"/>
      <c r="K121" s="80"/>
    </row>
    <row r="122" spans="2:11" ht="14.25">
      <c r="B122" s="80"/>
      <c r="C122" s="80"/>
      <c r="D122" s="80"/>
      <c r="E122" s="80"/>
      <c r="F122" s="80"/>
      <c r="G122" s="80"/>
      <c r="H122" s="80"/>
      <c r="I122" s="80"/>
      <c r="J122" s="80"/>
      <c r="K122" s="80"/>
    </row>
    <row r="123" spans="2:11" ht="14.25">
      <c r="B123" s="80"/>
      <c r="C123" s="80"/>
      <c r="D123" s="80"/>
      <c r="E123" s="80"/>
      <c r="F123" s="80"/>
      <c r="G123" s="80"/>
      <c r="H123" s="80"/>
      <c r="I123" s="80"/>
      <c r="J123" s="80"/>
      <c r="K123" s="80"/>
    </row>
    <row r="124" spans="2:11" ht="14.25">
      <c r="B124" s="80"/>
      <c r="C124" s="80"/>
      <c r="D124" s="80"/>
      <c r="E124" s="80"/>
      <c r="F124" s="80"/>
      <c r="G124" s="80"/>
      <c r="H124" s="80"/>
      <c r="I124" s="80"/>
      <c r="J124" s="80"/>
      <c r="K124" s="80"/>
    </row>
    <row r="125" spans="2:11" ht="14.25">
      <c r="B125" s="80"/>
      <c r="C125" s="80"/>
      <c r="D125" s="80"/>
      <c r="E125" s="80"/>
      <c r="F125" s="80"/>
      <c r="G125" s="80"/>
      <c r="H125" s="80"/>
      <c r="I125" s="80"/>
      <c r="J125" s="80"/>
      <c r="K125" s="80"/>
    </row>
    <row r="126" spans="2:11" ht="14.25">
      <c r="B126" s="80"/>
      <c r="C126" s="80"/>
      <c r="D126" s="80"/>
      <c r="E126" s="80"/>
      <c r="F126" s="80"/>
      <c r="G126" s="80"/>
      <c r="H126" s="80"/>
      <c r="I126" s="80"/>
      <c r="J126" s="80"/>
      <c r="K126" s="80"/>
    </row>
    <row r="127" spans="2:11" ht="14.25">
      <c r="B127" s="80"/>
      <c r="C127" s="80"/>
      <c r="D127" s="80"/>
      <c r="E127" s="80"/>
      <c r="F127" s="80"/>
      <c r="G127" s="80"/>
      <c r="H127" s="80"/>
      <c r="I127" s="80"/>
      <c r="J127" s="80"/>
      <c r="K127" s="80"/>
    </row>
    <row r="128" spans="2:11" ht="14.25">
      <c r="B128" s="80"/>
      <c r="C128" s="80"/>
      <c r="D128" s="80"/>
      <c r="E128" s="80"/>
      <c r="F128" s="80"/>
      <c r="G128" s="80"/>
      <c r="H128" s="80"/>
      <c r="I128" s="80"/>
      <c r="J128" s="80"/>
      <c r="K128" s="80"/>
    </row>
    <row r="129" spans="2:11" ht="14.25">
      <c r="B129" s="80"/>
      <c r="C129" s="80"/>
      <c r="D129" s="80"/>
      <c r="E129" s="80"/>
      <c r="F129" s="80"/>
      <c r="G129" s="80"/>
      <c r="H129" s="80"/>
      <c r="I129" s="80"/>
      <c r="J129" s="80"/>
      <c r="K129" s="80"/>
    </row>
    <row r="130" spans="2:11" ht="14.25">
      <c r="B130" s="80"/>
      <c r="C130" s="80"/>
      <c r="D130" s="80"/>
      <c r="E130" s="80"/>
      <c r="F130" s="80"/>
      <c r="G130" s="80"/>
      <c r="H130" s="80"/>
      <c r="I130" s="80"/>
      <c r="J130" s="80"/>
      <c r="K130" s="80"/>
    </row>
    <row r="131" spans="2:11" ht="14.25">
      <c r="B131" s="80"/>
      <c r="C131" s="80"/>
      <c r="D131" s="80"/>
      <c r="E131" s="80"/>
      <c r="F131" s="80"/>
      <c r="G131" s="80"/>
      <c r="H131" s="80"/>
      <c r="I131" s="80"/>
      <c r="J131" s="80"/>
      <c r="K131" s="80"/>
    </row>
    <row r="132" spans="2:11" ht="14.25">
      <c r="B132" s="80"/>
      <c r="C132" s="80"/>
      <c r="D132" s="80"/>
      <c r="E132" s="80"/>
      <c r="F132" s="80"/>
      <c r="G132" s="80"/>
      <c r="H132" s="80"/>
      <c r="I132" s="80"/>
      <c r="J132" s="80"/>
      <c r="K132" s="80"/>
    </row>
    <row r="133" spans="2:11" ht="14.25">
      <c r="B133" s="80"/>
      <c r="C133" s="80"/>
      <c r="D133" s="80"/>
      <c r="E133" s="80"/>
      <c r="F133" s="80"/>
      <c r="G133" s="80"/>
      <c r="H133" s="80"/>
      <c r="I133" s="80"/>
      <c r="J133" s="80"/>
      <c r="K133" s="80"/>
    </row>
    <row r="134" spans="2:11" ht="14.25">
      <c r="B134" s="80"/>
      <c r="C134" s="80"/>
      <c r="D134" s="80"/>
      <c r="E134" s="80"/>
      <c r="F134" s="80"/>
      <c r="G134" s="80"/>
      <c r="H134" s="80"/>
      <c r="I134" s="80"/>
      <c r="J134" s="80"/>
      <c r="K134" s="80"/>
    </row>
    <row r="135" spans="2:11" ht="14.25">
      <c r="B135" s="80"/>
      <c r="C135" s="80"/>
      <c r="D135" s="80"/>
      <c r="E135" s="80"/>
      <c r="F135" s="80"/>
      <c r="G135" s="80"/>
      <c r="H135" s="80"/>
      <c r="I135" s="80"/>
      <c r="J135" s="80"/>
      <c r="K135" s="80"/>
    </row>
    <row r="136" spans="2:11" ht="14.25">
      <c r="B136" s="80"/>
      <c r="C136" s="80"/>
      <c r="D136" s="80"/>
      <c r="E136" s="80"/>
      <c r="F136" s="80"/>
      <c r="G136" s="80"/>
      <c r="H136" s="80"/>
      <c r="I136" s="80"/>
      <c r="J136" s="80"/>
      <c r="K136" s="80"/>
    </row>
    <row r="137" spans="2:11" ht="14.25">
      <c r="B137" s="80"/>
      <c r="C137" s="80"/>
      <c r="D137" s="80"/>
      <c r="E137" s="80"/>
      <c r="F137" s="80"/>
      <c r="G137" s="80"/>
      <c r="H137" s="80"/>
      <c r="I137" s="80"/>
      <c r="J137" s="80"/>
      <c r="K137" s="80"/>
    </row>
    <row r="138" spans="2:11" ht="14.25">
      <c r="B138" s="80"/>
      <c r="C138" s="80"/>
      <c r="D138" s="80"/>
      <c r="E138" s="80"/>
      <c r="F138" s="80"/>
      <c r="G138" s="80"/>
      <c r="H138" s="80"/>
      <c r="I138" s="80"/>
      <c r="J138" s="80"/>
      <c r="K138" s="80"/>
    </row>
    <row r="139" spans="2:11" ht="14.25">
      <c r="B139" s="80"/>
      <c r="C139" s="80"/>
      <c r="D139" s="80"/>
      <c r="E139" s="80"/>
      <c r="F139" s="80"/>
      <c r="G139" s="80"/>
      <c r="H139" s="80"/>
      <c r="I139" s="80"/>
      <c r="J139" s="80"/>
      <c r="K139" s="80"/>
    </row>
    <row r="140" spans="2:11" ht="14.25">
      <c r="B140" s="80"/>
      <c r="C140" s="80"/>
      <c r="D140" s="80"/>
      <c r="E140" s="80"/>
      <c r="F140" s="80"/>
      <c r="G140" s="80"/>
      <c r="H140" s="80"/>
      <c r="I140" s="80"/>
      <c r="J140" s="80"/>
      <c r="K140" s="80"/>
    </row>
    <row r="141" spans="2:11" ht="14.25">
      <c r="B141" s="80"/>
      <c r="C141" s="80"/>
      <c r="D141" s="80"/>
      <c r="E141" s="80"/>
      <c r="F141" s="80"/>
      <c r="G141" s="80"/>
      <c r="H141" s="80"/>
      <c r="I141" s="80"/>
      <c r="J141" s="80"/>
      <c r="K141" s="80"/>
    </row>
    <row r="142" spans="2:11" ht="14.25">
      <c r="B142" s="80"/>
      <c r="C142" s="80"/>
      <c r="D142" s="80"/>
      <c r="E142" s="80"/>
      <c r="F142" s="80"/>
      <c r="G142" s="80"/>
      <c r="H142" s="80"/>
      <c r="I142" s="80"/>
      <c r="J142" s="80"/>
      <c r="K142" s="80"/>
    </row>
    <row r="143" spans="2:11" ht="14.25">
      <c r="B143" s="80"/>
      <c r="C143" s="80"/>
      <c r="D143" s="80"/>
      <c r="E143" s="80"/>
      <c r="F143" s="80"/>
      <c r="G143" s="80"/>
      <c r="H143" s="80"/>
      <c r="I143" s="80"/>
      <c r="J143" s="80"/>
      <c r="K143" s="80"/>
    </row>
    <row r="144" spans="2:11" ht="14.25">
      <c r="B144" s="80"/>
      <c r="C144" s="80"/>
      <c r="D144" s="80"/>
      <c r="E144" s="80"/>
      <c r="F144" s="80"/>
      <c r="G144" s="80"/>
      <c r="H144" s="80"/>
      <c r="I144" s="80"/>
      <c r="J144" s="80"/>
      <c r="K144" s="80"/>
    </row>
    <row r="145" spans="2:11" ht="14.25">
      <c r="B145" s="80"/>
      <c r="C145" s="80"/>
      <c r="D145" s="80"/>
      <c r="E145" s="80"/>
      <c r="F145" s="80"/>
      <c r="G145" s="80"/>
      <c r="H145" s="80"/>
      <c r="I145" s="80"/>
      <c r="J145" s="80"/>
      <c r="K145" s="80"/>
    </row>
    <row r="146" spans="2:11" ht="14.25">
      <c r="B146" s="80"/>
      <c r="C146" s="80"/>
      <c r="D146" s="80"/>
      <c r="E146" s="80"/>
      <c r="F146" s="80"/>
      <c r="G146" s="80"/>
      <c r="H146" s="80"/>
      <c r="I146" s="80"/>
      <c r="J146" s="80"/>
      <c r="K146" s="80"/>
    </row>
    <row r="147" spans="2:11" ht="14.25">
      <c r="B147" s="80"/>
      <c r="C147" s="80"/>
      <c r="D147" s="80"/>
      <c r="E147" s="80"/>
      <c r="F147" s="80"/>
      <c r="G147" s="80"/>
      <c r="H147" s="80"/>
      <c r="I147" s="80"/>
      <c r="J147" s="80"/>
      <c r="K147" s="80"/>
    </row>
    <row r="148" spans="2:11" ht="14.25">
      <c r="B148" s="80"/>
      <c r="C148" s="80"/>
      <c r="D148" s="80"/>
      <c r="E148" s="80"/>
      <c r="F148" s="80"/>
      <c r="G148" s="80"/>
      <c r="H148" s="80"/>
      <c r="I148" s="80"/>
      <c r="J148" s="80"/>
      <c r="K148" s="80"/>
    </row>
    <row r="149" spans="2:11" ht="14.25">
      <c r="B149" s="80"/>
      <c r="C149" s="80"/>
      <c r="D149" s="80"/>
      <c r="E149" s="80"/>
      <c r="F149" s="80"/>
      <c r="G149" s="80"/>
      <c r="H149" s="80"/>
      <c r="I149" s="80"/>
      <c r="J149" s="80"/>
      <c r="K149" s="80"/>
    </row>
    <row r="150" spans="2:11" ht="14.25">
      <c r="B150" s="80"/>
      <c r="C150" s="80"/>
      <c r="D150" s="80"/>
      <c r="E150" s="80"/>
      <c r="F150" s="80"/>
      <c r="G150" s="80"/>
      <c r="H150" s="80"/>
      <c r="I150" s="80"/>
      <c r="J150" s="80"/>
      <c r="K150" s="80"/>
    </row>
    <row r="151" spans="2:11" ht="14.25">
      <c r="B151" s="80"/>
      <c r="C151" s="80"/>
      <c r="D151" s="80"/>
      <c r="E151" s="80"/>
      <c r="F151" s="80"/>
      <c r="G151" s="80"/>
      <c r="H151" s="80"/>
      <c r="I151" s="80"/>
      <c r="J151" s="80"/>
      <c r="K151" s="80"/>
    </row>
    <row r="152" spans="2:11" ht="14.25">
      <c r="B152" s="80"/>
      <c r="C152" s="80"/>
      <c r="D152" s="80"/>
      <c r="E152" s="80"/>
      <c r="F152" s="80"/>
      <c r="G152" s="80"/>
      <c r="H152" s="80"/>
      <c r="I152" s="80"/>
      <c r="J152" s="80"/>
      <c r="K152" s="80"/>
    </row>
  </sheetData>
  <mergeCells count="19">
    <mergeCell ref="E35:J35"/>
    <mergeCell ref="E37:J37"/>
    <mergeCell ref="E51:J51"/>
    <mergeCell ref="E52:J52"/>
    <mergeCell ref="E54:J54"/>
    <mergeCell ref="E19:J19"/>
    <mergeCell ref="E21:J21"/>
    <mergeCell ref="D6:I6"/>
    <mergeCell ref="E34:J34"/>
    <mergeCell ref="D3:I3"/>
    <mergeCell ref="D4:I4"/>
    <mergeCell ref="E18:J18"/>
    <mergeCell ref="C14:I14"/>
    <mergeCell ref="D88:J88"/>
    <mergeCell ref="D71:J71"/>
    <mergeCell ref="D72:J72"/>
    <mergeCell ref="D74:J74"/>
    <mergeCell ref="D85:J85"/>
    <mergeCell ref="D86:J86"/>
  </mergeCells>
  <hyperlinks>
    <hyperlink ref="C1" location="TOC!A1" display="Back to Table of Contents"/>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K119"/>
  <sheetViews>
    <sheetView showGridLines="0" workbookViewId="0" topLeftCell="A1"/>
  </sheetViews>
  <sheetFormatPr defaultColWidth="9.25390625" defaultRowHeight="14.25"/>
  <cols>
    <col min="1" max="1" width="9.25390625" style="80" customWidth="1"/>
    <col min="2" max="2" width="9.25390625" style="120" customWidth="1"/>
    <col min="3" max="4" width="18.625" style="120" customWidth="1"/>
    <col min="5" max="10" width="11.625" style="120" customWidth="1"/>
    <col min="11" max="11" width="9.25390625" style="120" customWidth="1"/>
    <col min="12" max="16" width="9.25390625" style="80" customWidth="1"/>
    <col min="17" max="16384" width="9.25390625" style="120" customWidth="1"/>
  </cols>
  <sheetData>
    <row r="1" s="80" customFormat="1" ht="13.8" thickBot="1">
      <c r="C1" s="197" t="s">
        <v>241</v>
      </c>
    </row>
    <row r="2" spans="2:11" ht="14.25">
      <c r="B2" s="2"/>
      <c r="C2" s="63"/>
      <c r="D2" s="63"/>
      <c r="E2" s="63"/>
      <c r="F2" s="63"/>
      <c r="G2" s="63"/>
      <c r="H2" s="63"/>
      <c r="I2" s="63"/>
      <c r="J2" s="4"/>
      <c r="K2" s="80"/>
    </row>
    <row r="3" spans="2:11" ht="13.8">
      <c r="B3" s="5"/>
      <c r="C3" s="131"/>
      <c r="D3" s="291" t="s">
        <v>286</v>
      </c>
      <c r="E3" s="291"/>
      <c r="F3" s="291"/>
      <c r="G3" s="291"/>
      <c r="H3" s="291"/>
      <c r="I3" s="291"/>
      <c r="J3" s="6"/>
      <c r="K3" s="80"/>
    </row>
    <row r="4" spans="2:11" ht="14.25">
      <c r="B4" s="5"/>
      <c r="C4" s="131"/>
      <c r="D4" s="292" t="s">
        <v>175</v>
      </c>
      <c r="E4" s="292"/>
      <c r="F4" s="292"/>
      <c r="G4" s="292"/>
      <c r="H4" s="292"/>
      <c r="I4" s="292"/>
      <c r="J4" s="6"/>
      <c r="K4" s="80"/>
    </row>
    <row r="5" spans="2:11" ht="14.25">
      <c r="B5" s="5"/>
      <c r="C5" s="131"/>
      <c r="D5" s="167"/>
      <c r="E5" s="167"/>
      <c r="F5" s="167"/>
      <c r="G5" s="167"/>
      <c r="H5" s="167"/>
      <c r="I5" s="167"/>
      <c r="J5" s="6"/>
      <c r="K5" s="80"/>
    </row>
    <row r="6" spans="2:11" ht="26.25" customHeight="1">
      <c r="B6" s="5"/>
      <c r="C6" s="131"/>
      <c r="D6" s="293" t="s">
        <v>207</v>
      </c>
      <c r="E6" s="293"/>
      <c r="F6" s="293"/>
      <c r="G6" s="293"/>
      <c r="H6" s="293"/>
      <c r="I6" s="293"/>
      <c r="J6" s="6"/>
      <c r="K6" s="80"/>
    </row>
    <row r="7" spans="2:11" ht="14.25">
      <c r="B7" s="5"/>
      <c r="C7" s="111"/>
      <c r="D7" s="111"/>
      <c r="E7" s="111"/>
      <c r="F7" s="111"/>
      <c r="G7" s="111"/>
      <c r="H7" s="111"/>
      <c r="I7" s="111"/>
      <c r="J7" s="6"/>
      <c r="K7" s="80"/>
    </row>
    <row r="8" spans="2:11" ht="14.25">
      <c r="B8" s="5"/>
      <c r="C8" s="7"/>
      <c r="D8" s="7"/>
      <c r="E8" s="7"/>
      <c r="F8" s="7"/>
      <c r="G8" s="7"/>
      <c r="H8" s="7"/>
      <c r="I8" s="7"/>
      <c r="J8" s="6"/>
      <c r="K8" s="80"/>
    </row>
    <row r="9" spans="2:11" ht="13.8" thickBot="1">
      <c r="B9" s="5"/>
      <c r="C9" s="8" t="s">
        <v>0</v>
      </c>
      <c r="D9" s="8">
        <v>2016</v>
      </c>
      <c r="E9" s="8">
        <v>2017</v>
      </c>
      <c r="F9" s="8">
        <v>2018</v>
      </c>
      <c r="G9" s="8">
        <v>2019</v>
      </c>
      <c r="H9" s="8">
        <v>2020</v>
      </c>
      <c r="I9" s="8">
        <v>2021</v>
      </c>
      <c r="J9" s="6"/>
      <c r="K9" s="80"/>
    </row>
    <row r="10" spans="2:11" ht="13.8" thickBot="1">
      <c r="B10" s="5"/>
      <c r="C10" s="7" t="s">
        <v>66</v>
      </c>
      <c r="D10" s="114">
        <v>409.06421381195565</v>
      </c>
      <c r="E10" s="114">
        <v>384.67147063855367</v>
      </c>
      <c r="F10" s="114">
        <v>359.70861675436913</v>
      </c>
      <c r="G10" s="114">
        <v>334.1935912966209</v>
      </c>
      <c r="H10" s="114">
        <v>308.1196731609965</v>
      </c>
      <c r="I10" s="114">
        <v>281.3390801380855</v>
      </c>
      <c r="J10" s="6"/>
      <c r="K10" s="80"/>
    </row>
    <row r="11" spans="2:11" ht="13.8" thickBot="1">
      <c r="B11" s="5"/>
      <c r="C11" s="7" t="s">
        <v>165</v>
      </c>
      <c r="D11" s="114">
        <v>437.93027361083256</v>
      </c>
      <c r="E11" s="114">
        <v>443.38616939110017</v>
      </c>
      <c r="F11" s="114">
        <v>445.4922196812825</v>
      </c>
      <c r="G11" s="114">
        <v>447.4215551062536</v>
      </c>
      <c r="H11" s="114">
        <v>445.9549978483812</v>
      </c>
      <c r="I11" s="114">
        <v>444.4005217104642</v>
      </c>
      <c r="J11" s="6"/>
      <c r="K11" s="80"/>
    </row>
    <row r="12" spans="2:11" ht="13.8" thickBot="1">
      <c r="B12" s="9"/>
      <c r="C12" s="10"/>
      <c r="D12" s="10"/>
      <c r="E12" s="10"/>
      <c r="F12" s="10"/>
      <c r="G12" s="10"/>
      <c r="H12" s="10"/>
      <c r="I12" s="10"/>
      <c r="J12" s="11"/>
      <c r="K12" s="80"/>
    </row>
    <row r="13" spans="2:11" ht="13.8" thickBot="1">
      <c r="B13" s="80"/>
      <c r="C13" s="80"/>
      <c r="D13" s="80"/>
      <c r="E13" s="80"/>
      <c r="F13" s="80"/>
      <c r="G13" s="80"/>
      <c r="H13" s="80"/>
      <c r="I13" s="80"/>
      <c r="J13" s="80"/>
      <c r="K13" s="80"/>
    </row>
    <row r="14" spans="2:11" ht="14.25">
      <c r="B14" s="2"/>
      <c r="C14" s="63"/>
      <c r="D14" s="63"/>
      <c r="E14" s="63"/>
      <c r="F14" s="63"/>
      <c r="G14" s="63"/>
      <c r="H14" s="63"/>
      <c r="I14" s="63"/>
      <c r="J14" s="63"/>
      <c r="K14" s="4"/>
    </row>
    <row r="15" spans="2:11" ht="13.8">
      <c r="B15" s="5"/>
      <c r="C15" s="131"/>
      <c r="D15" s="161"/>
      <c r="E15" s="291" t="s">
        <v>287</v>
      </c>
      <c r="F15" s="291"/>
      <c r="G15" s="291"/>
      <c r="H15" s="291"/>
      <c r="I15" s="291"/>
      <c r="J15" s="291"/>
      <c r="K15" s="6"/>
    </row>
    <row r="16" spans="2:11" ht="14.25">
      <c r="B16" s="5"/>
      <c r="C16" s="131"/>
      <c r="D16" s="162"/>
      <c r="E16" s="292" t="s">
        <v>55</v>
      </c>
      <c r="F16" s="292"/>
      <c r="G16" s="292"/>
      <c r="H16" s="292"/>
      <c r="I16" s="292"/>
      <c r="J16" s="292"/>
      <c r="K16" s="6"/>
    </row>
    <row r="17" spans="2:11" ht="14.25" customHeight="1">
      <c r="B17" s="5"/>
      <c r="C17" s="131"/>
      <c r="D17" s="167"/>
      <c r="E17" s="167"/>
      <c r="F17" s="167"/>
      <c r="G17" s="167"/>
      <c r="H17" s="167"/>
      <c r="I17" s="167"/>
      <c r="J17" s="167"/>
      <c r="K17" s="6"/>
    </row>
    <row r="18" spans="2:11" ht="27" customHeight="1">
      <c r="B18" s="5"/>
      <c r="C18" s="131"/>
      <c r="D18" s="111"/>
      <c r="E18" s="293" t="s">
        <v>208</v>
      </c>
      <c r="F18" s="293"/>
      <c r="G18" s="293"/>
      <c r="H18" s="293"/>
      <c r="I18" s="293"/>
      <c r="J18" s="293"/>
      <c r="K18" s="6"/>
    </row>
    <row r="19" spans="2:11" ht="14.25">
      <c r="B19" s="5"/>
      <c r="C19" s="111"/>
      <c r="D19" s="111"/>
      <c r="E19" s="111"/>
      <c r="F19" s="111"/>
      <c r="G19" s="111"/>
      <c r="H19" s="111"/>
      <c r="I19" s="111"/>
      <c r="J19" s="83"/>
      <c r="K19" s="6"/>
    </row>
    <row r="20" spans="2:11" ht="14.25">
      <c r="B20" s="5"/>
      <c r="C20" s="65"/>
      <c r="D20" s="7"/>
      <c r="E20" s="7"/>
      <c r="F20" s="7"/>
      <c r="G20" s="7"/>
      <c r="H20" s="7"/>
      <c r="I20" s="7"/>
      <c r="J20" s="7"/>
      <c r="K20" s="6"/>
    </row>
    <row r="21" spans="2:11" ht="13.8" thickBot="1">
      <c r="B21" s="5"/>
      <c r="C21" s="8" t="s">
        <v>11</v>
      </c>
      <c r="D21" s="8" t="s">
        <v>0</v>
      </c>
      <c r="E21" s="8">
        <v>2016</v>
      </c>
      <c r="F21" s="8">
        <v>2017</v>
      </c>
      <c r="G21" s="8">
        <v>2018</v>
      </c>
      <c r="H21" s="8">
        <v>2019</v>
      </c>
      <c r="I21" s="8">
        <v>2020</v>
      </c>
      <c r="J21" s="8">
        <v>2021</v>
      </c>
      <c r="K21" s="6"/>
    </row>
    <row r="22" spans="2:11" ht="13.8" thickBot="1">
      <c r="B22" s="5"/>
      <c r="C22" s="7" t="s">
        <v>12</v>
      </c>
      <c r="D22" s="7" t="s">
        <v>66</v>
      </c>
      <c r="E22" s="135">
        <v>0.040129680852783366</v>
      </c>
      <c r="F22" s="135">
        <v>0.03785482538106011</v>
      </c>
      <c r="G22" s="135">
        <v>0.03553862395796498</v>
      </c>
      <c r="H22" s="135">
        <v>0.03319951620466808</v>
      </c>
      <c r="I22" s="135">
        <v>0.030835017338272017</v>
      </c>
      <c r="J22" s="135">
        <v>0.02846972953806563</v>
      </c>
      <c r="K22" s="6"/>
    </row>
    <row r="23" spans="2:11" ht="13.8" thickBot="1">
      <c r="B23" s="5"/>
      <c r="C23" s="7" t="s">
        <v>12</v>
      </c>
      <c r="D23" s="7" t="s">
        <v>165</v>
      </c>
      <c r="E23" s="135">
        <v>0.043488763797305555</v>
      </c>
      <c r="F23" s="135">
        <v>0.0446512740700655</v>
      </c>
      <c r="G23" s="135">
        <v>0.04516502773693126</v>
      </c>
      <c r="H23" s="135">
        <v>0.04562683892850345</v>
      </c>
      <c r="I23" s="135">
        <v>0.045346614650589825</v>
      </c>
      <c r="J23" s="135">
        <v>0.045079948566221176</v>
      </c>
      <c r="K23" s="6"/>
    </row>
    <row r="24" spans="2:11" ht="13.8" thickBot="1">
      <c r="B24" s="5"/>
      <c r="C24" s="7" t="s">
        <v>13</v>
      </c>
      <c r="D24" s="7" t="s">
        <v>66</v>
      </c>
      <c r="E24" s="135">
        <v>0.012603588448774825</v>
      </c>
      <c r="F24" s="135">
        <v>0.011770624112184856</v>
      </c>
      <c r="G24" s="135">
        <v>0.010943665283013543</v>
      </c>
      <c r="H24" s="135">
        <v>0.01010840766358809</v>
      </c>
      <c r="I24" s="135">
        <v>0.00932877060203801</v>
      </c>
      <c r="J24" s="135">
        <v>0.008507391773970795</v>
      </c>
      <c r="K24" s="6"/>
    </row>
    <row r="25" spans="2:11" ht="13.8" thickBot="1">
      <c r="B25" s="5"/>
      <c r="C25" s="7" t="s">
        <v>13</v>
      </c>
      <c r="D25" s="7" t="s">
        <v>165</v>
      </c>
      <c r="E25" s="135">
        <v>0.013558251403661565</v>
      </c>
      <c r="F25" s="135">
        <v>0.013669373098647332</v>
      </c>
      <c r="G25" s="135">
        <v>0.0137378734382321</v>
      </c>
      <c r="H25" s="135">
        <v>0.013776099361864842</v>
      </c>
      <c r="I25" s="135">
        <v>0.013883187488525845</v>
      </c>
      <c r="J25" s="135">
        <v>0.013908649283574853</v>
      </c>
      <c r="K25" s="6"/>
    </row>
    <row r="26" spans="2:11" ht="13.8" thickBot="1">
      <c r="B26" s="5"/>
      <c r="C26" s="7" t="s">
        <v>14</v>
      </c>
      <c r="D26" s="7" t="s">
        <v>66</v>
      </c>
      <c r="E26" s="135">
        <v>0.3694030987782792</v>
      </c>
      <c r="F26" s="135">
        <v>0.34639086482374026</v>
      </c>
      <c r="G26" s="135">
        <v>0.3219538016188707</v>
      </c>
      <c r="H26" s="135">
        <v>0.29684202379104435</v>
      </c>
      <c r="I26" s="135">
        <v>0.2710379128518307</v>
      </c>
      <c r="J26" s="135">
        <v>0.24399984483357182</v>
      </c>
      <c r="K26" s="6"/>
    </row>
    <row r="27" spans="2:11" ht="13.8" thickBot="1">
      <c r="B27" s="5"/>
      <c r="C27" s="7" t="s">
        <v>14</v>
      </c>
      <c r="D27" s="7" t="s">
        <v>165</v>
      </c>
      <c r="E27" s="135">
        <v>0.3886543868360144</v>
      </c>
      <c r="F27" s="135">
        <v>0.3858467606833135</v>
      </c>
      <c r="G27" s="135">
        <v>0.3816992943016929</v>
      </c>
      <c r="H27" s="135">
        <v>0.37768843523452605</v>
      </c>
      <c r="I27" s="135">
        <v>0.37420932021807557</v>
      </c>
      <c r="J27" s="135">
        <v>0.37014016162957925</v>
      </c>
      <c r="K27" s="6"/>
    </row>
    <row r="28" spans="2:11" ht="13.8" thickBot="1">
      <c r="B28" s="9"/>
      <c r="C28" s="10"/>
      <c r="D28" s="10"/>
      <c r="E28" s="10"/>
      <c r="F28" s="10"/>
      <c r="G28" s="10"/>
      <c r="H28" s="10"/>
      <c r="I28" s="10"/>
      <c r="J28" s="10"/>
      <c r="K28" s="11"/>
    </row>
    <row r="29" spans="2:11" ht="13.8" thickBot="1">
      <c r="B29" s="80"/>
      <c r="C29" s="80"/>
      <c r="D29" s="80"/>
      <c r="E29" s="80"/>
      <c r="F29" s="80"/>
      <c r="G29" s="80"/>
      <c r="H29" s="80"/>
      <c r="I29" s="80"/>
      <c r="J29" s="80"/>
      <c r="K29" s="80"/>
    </row>
    <row r="30" spans="2:11" ht="14.25">
      <c r="B30" s="2"/>
      <c r="C30" s="63"/>
      <c r="D30" s="63"/>
      <c r="E30" s="63"/>
      <c r="F30" s="63"/>
      <c r="G30" s="63"/>
      <c r="H30" s="63"/>
      <c r="I30" s="63"/>
      <c r="J30" s="63"/>
      <c r="K30" s="4"/>
    </row>
    <row r="31" spans="2:11" ht="28.5" customHeight="1">
      <c r="B31" s="5"/>
      <c r="C31" s="169"/>
      <c r="D31" s="165"/>
      <c r="E31" s="304" t="s">
        <v>313</v>
      </c>
      <c r="F31" s="304"/>
      <c r="G31" s="304"/>
      <c r="H31" s="304"/>
      <c r="I31" s="304"/>
      <c r="J31" s="304"/>
      <c r="K31" s="6"/>
    </row>
    <row r="32" spans="2:11" ht="14.25">
      <c r="B32" s="5"/>
      <c r="C32" s="169"/>
      <c r="D32" s="162"/>
      <c r="E32" s="292" t="s">
        <v>177</v>
      </c>
      <c r="F32" s="292"/>
      <c r="G32" s="292"/>
      <c r="H32" s="292"/>
      <c r="I32" s="292"/>
      <c r="J32" s="292"/>
      <c r="K32" s="6"/>
    </row>
    <row r="33" spans="2:11" ht="14.25">
      <c r="B33" s="5"/>
      <c r="C33" s="169"/>
      <c r="D33" s="167"/>
      <c r="E33" s="167"/>
      <c r="F33" s="167"/>
      <c r="G33" s="167"/>
      <c r="H33" s="167"/>
      <c r="I33" s="167"/>
      <c r="J33" s="7"/>
      <c r="K33" s="6"/>
    </row>
    <row r="34" spans="2:11" ht="28.5" customHeight="1">
      <c r="B34" s="5"/>
      <c r="C34" s="169"/>
      <c r="D34" s="111"/>
      <c r="E34" s="293" t="s">
        <v>209</v>
      </c>
      <c r="F34" s="293"/>
      <c r="G34" s="293"/>
      <c r="H34" s="293"/>
      <c r="I34" s="293"/>
      <c r="J34" s="293"/>
      <c r="K34" s="6"/>
    </row>
    <row r="35" spans="2:11" ht="14.25">
      <c r="B35" s="5"/>
      <c r="C35" s="111"/>
      <c r="D35" s="111"/>
      <c r="E35" s="111"/>
      <c r="F35" s="111"/>
      <c r="G35" s="111"/>
      <c r="H35" s="111"/>
      <c r="I35" s="111"/>
      <c r="J35" s="83"/>
      <c r="K35" s="6"/>
    </row>
    <row r="36" spans="2:11" ht="14.25">
      <c r="B36" s="5"/>
      <c r="C36" s="65"/>
      <c r="D36" s="7"/>
      <c r="E36" s="7"/>
      <c r="F36" s="7"/>
      <c r="G36" s="7"/>
      <c r="H36" s="7"/>
      <c r="I36" s="7"/>
      <c r="J36" s="7"/>
      <c r="K36" s="6"/>
    </row>
    <row r="37" spans="2:11" ht="13.8" thickBot="1">
      <c r="B37" s="5"/>
      <c r="C37" s="8" t="s">
        <v>11</v>
      </c>
      <c r="D37" s="8" t="s">
        <v>0</v>
      </c>
      <c r="E37" s="8">
        <v>2016</v>
      </c>
      <c r="F37" s="8">
        <v>2017</v>
      </c>
      <c r="G37" s="8">
        <v>2018</v>
      </c>
      <c r="H37" s="8">
        <v>2019</v>
      </c>
      <c r="I37" s="8">
        <v>2020</v>
      </c>
      <c r="J37" s="8">
        <v>2021</v>
      </c>
      <c r="K37" s="6"/>
    </row>
    <row r="38" spans="2:11" ht="13.8" thickBot="1">
      <c r="B38" s="5"/>
      <c r="C38" s="7" t="s">
        <v>12</v>
      </c>
      <c r="D38" s="7" t="s">
        <v>66</v>
      </c>
      <c r="E38" s="114">
        <v>169599.8946427124</v>
      </c>
      <c r="F38" s="114">
        <v>161506.05676187875</v>
      </c>
      <c r="G38" s="114">
        <v>153163.30444367207</v>
      </c>
      <c r="H38" s="114">
        <v>144556.00609304875</v>
      </c>
      <c r="I38" s="114">
        <v>135691.1998518723</v>
      </c>
      <c r="J38" s="114">
        <v>126535.89490892213</v>
      </c>
      <c r="K38" s="6"/>
    </row>
    <row r="39" spans="2:11" ht="13.8" thickBot="1">
      <c r="B39" s="5"/>
      <c r="C39" s="7" t="s">
        <v>12</v>
      </c>
      <c r="D39" s="7" t="s">
        <v>165</v>
      </c>
      <c r="E39" s="114">
        <v>183796.33414803655</v>
      </c>
      <c r="F39" s="114">
        <v>190502.69683581224</v>
      </c>
      <c r="G39" s="114">
        <v>194651.12851533078</v>
      </c>
      <c r="H39" s="114">
        <v>198666.85647764915</v>
      </c>
      <c r="I39" s="114">
        <v>199550.8259854314</v>
      </c>
      <c r="J39" s="114">
        <v>200361.5710558624</v>
      </c>
      <c r="K39" s="6"/>
    </row>
    <row r="40" spans="2:11" ht="13.8" thickBot="1">
      <c r="B40" s="5"/>
      <c r="C40" s="7" t="s">
        <v>13</v>
      </c>
      <c r="D40" s="7" t="s">
        <v>66</v>
      </c>
      <c r="E40" s="114">
        <v>14482.198096686698</v>
      </c>
      <c r="F40" s="114">
        <v>13774.254613215862</v>
      </c>
      <c r="G40" s="114">
        <v>13042.678447533364</v>
      </c>
      <c r="H40" s="114">
        <v>12288.45104346251</v>
      </c>
      <c r="I40" s="114">
        <v>11511.132180688266</v>
      </c>
      <c r="J40" s="114">
        <v>10712.783275816248</v>
      </c>
      <c r="K40" s="6"/>
    </row>
    <row r="41" spans="2:11" ht="13.8" thickBot="1">
      <c r="B41" s="5"/>
      <c r="C41" s="7" t="s">
        <v>13</v>
      </c>
      <c r="D41" s="7" t="s">
        <v>165</v>
      </c>
      <c r="E41" s="114">
        <v>15579.157067786322</v>
      </c>
      <c r="F41" s="114">
        <v>15996.213075274161</v>
      </c>
      <c r="G41" s="114">
        <v>16372.817803921123</v>
      </c>
      <c r="H41" s="114">
        <v>16747.136366656923</v>
      </c>
      <c r="I41" s="114">
        <v>17130.99896928369</v>
      </c>
      <c r="J41" s="114">
        <v>17514.21507990674</v>
      </c>
      <c r="K41" s="6"/>
    </row>
    <row r="42" spans="2:11" ht="13.8" thickBot="1">
      <c r="B42" s="5"/>
      <c r="C42" s="7" t="s">
        <v>14</v>
      </c>
      <c r="D42" s="7" t="s">
        <v>66</v>
      </c>
      <c r="E42" s="114">
        <v>192836.95359624238</v>
      </c>
      <c r="F42" s="114">
        <v>179889.07508905057</v>
      </c>
      <c r="G42" s="114">
        <v>166587.24821012508</v>
      </c>
      <c r="H42" s="114">
        <v>152946.1231106861</v>
      </c>
      <c r="I42" s="114">
        <v>138959.10186918534</v>
      </c>
      <c r="J42" s="114">
        <v>124657.11388023762</v>
      </c>
      <c r="K42" s="6"/>
    </row>
    <row r="43" spans="2:11" ht="13.8" thickBot="1">
      <c r="B43" s="5"/>
      <c r="C43" s="7" t="s">
        <v>14</v>
      </c>
      <c r="D43" s="7" t="s">
        <v>165</v>
      </c>
      <c r="E43" s="114">
        <v>202886.57222686388</v>
      </c>
      <c r="F43" s="114">
        <v>200379.45184217722</v>
      </c>
      <c r="G43" s="114">
        <v>197501.07985256118</v>
      </c>
      <c r="H43" s="114">
        <v>194601.71067853074</v>
      </c>
      <c r="I43" s="114">
        <v>191854.23971886205</v>
      </c>
      <c r="J43" s="114">
        <v>189100.8697397014</v>
      </c>
      <c r="K43" s="6"/>
    </row>
    <row r="44" spans="2:11" ht="13.8" thickBot="1">
      <c r="B44" s="9"/>
      <c r="C44" s="10"/>
      <c r="D44" s="10"/>
      <c r="E44" s="10"/>
      <c r="F44" s="10"/>
      <c r="G44" s="10"/>
      <c r="H44" s="10"/>
      <c r="I44" s="10"/>
      <c r="J44" s="10"/>
      <c r="K44" s="11"/>
    </row>
    <row r="45" spans="2:11" ht="13.8" thickBot="1">
      <c r="B45" s="80"/>
      <c r="C45" s="80"/>
      <c r="D45" s="80"/>
      <c r="E45" s="80"/>
      <c r="F45" s="80"/>
      <c r="G45" s="80"/>
      <c r="H45" s="80"/>
      <c r="I45" s="80"/>
      <c r="J45" s="80"/>
      <c r="K45" s="80"/>
    </row>
    <row r="46" spans="2:11" ht="14.25">
      <c r="B46" s="2"/>
      <c r="C46" s="63"/>
      <c r="D46" s="63"/>
      <c r="E46" s="63"/>
      <c r="F46" s="63"/>
      <c r="G46" s="63"/>
      <c r="H46" s="63"/>
      <c r="I46" s="63"/>
      <c r="J46" s="63"/>
      <c r="K46" s="4"/>
    </row>
    <row r="47" spans="2:11" ht="13.8">
      <c r="B47" s="5"/>
      <c r="C47" s="131"/>
      <c r="D47" s="161"/>
      <c r="E47" s="291" t="s">
        <v>288</v>
      </c>
      <c r="F47" s="291"/>
      <c r="G47" s="291"/>
      <c r="H47" s="291"/>
      <c r="I47" s="291"/>
      <c r="J47" s="291"/>
      <c r="K47" s="6"/>
    </row>
    <row r="48" spans="2:11" ht="14.25">
      <c r="B48" s="5"/>
      <c r="C48" s="131"/>
      <c r="D48" s="162"/>
      <c r="E48" s="292" t="s">
        <v>181</v>
      </c>
      <c r="F48" s="292"/>
      <c r="G48" s="292"/>
      <c r="H48" s="292"/>
      <c r="I48" s="292"/>
      <c r="J48" s="292"/>
      <c r="K48" s="6"/>
    </row>
    <row r="49" spans="2:11" ht="14.25">
      <c r="B49" s="5"/>
      <c r="C49" s="131"/>
      <c r="D49" s="167"/>
      <c r="E49" s="167"/>
      <c r="F49" s="167"/>
      <c r="G49" s="167"/>
      <c r="H49" s="167"/>
      <c r="I49" s="167"/>
      <c r="J49" s="7"/>
      <c r="K49" s="6"/>
    </row>
    <row r="50" spans="2:11" ht="29.25" customHeight="1">
      <c r="B50" s="5"/>
      <c r="C50" s="131"/>
      <c r="D50" s="111"/>
      <c r="E50" s="293" t="s">
        <v>215</v>
      </c>
      <c r="F50" s="293"/>
      <c r="G50" s="293"/>
      <c r="H50" s="293"/>
      <c r="I50" s="293"/>
      <c r="J50" s="293"/>
      <c r="K50" s="6"/>
    </row>
    <row r="51" spans="2:11" ht="14.25">
      <c r="B51" s="5"/>
      <c r="C51" s="111"/>
      <c r="D51" s="111"/>
      <c r="E51" s="111"/>
      <c r="F51" s="111"/>
      <c r="G51" s="111"/>
      <c r="H51" s="111"/>
      <c r="I51" s="111"/>
      <c r="J51" s="83"/>
      <c r="K51" s="6"/>
    </row>
    <row r="52" spans="2:11" ht="14.25">
      <c r="B52" s="5"/>
      <c r="C52" s="65"/>
      <c r="D52" s="7"/>
      <c r="E52" s="7"/>
      <c r="F52" s="7"/>
      <c r="G52" s="7"/>
      <c r="H52" s="7"/>
      <c r="I52" s="7"/>
      <c r="J52" s="7"/>
      <c r="K52" s="6"/>
    </row>
    <row r="53" spans="2:11" ht="13.8" thickBot="1">
      <c r="B53" s="5"/>
      <c r="C53" s="8" t="s">
        <v>11</v>
      </c>
      <c r="D53" s="8" t="s">
        <v>56</v>
      </c>
      <c r="E53" s="8">
        <v>2016</v>
      </c>
      <c r="F53" s="8">
        <v>2017</v>
      </c>
      <c r="G53" s="8">
        <v>2018</v>
      </c>
      <c r="H53" s="8">
        <v>2019</v>
      </c>
      <c r="I53" s="8">
        <v>2020</v>
      </c>
      <c r="J53" s="8">
        <v>2021</v>
      </c>
      <c r="K53" s="6"/>
    </row>
    <row r="54" spans="2:11" ht="13.8" thickBot="1">
      <c r="B54" s="5"/>
      <c r="C54" s="7" t="s">
        <v>12</v>
      </c>
      <c r="D54" s="7">
        <v>1</v>
      </c>
      <c r="E54" s="114">
        <v>9187.759093866756</v>
      </c>
      <c r="F54" s="114">
        <v>9168.065234233152</v>
      </c>
      <c r="G54" s="114">
        <v>9148.637309417918</v>
      </c>
      <c r="H54" s="114">
        <v>9129.202728691313</v>
      </c>
      <c r="I54" s="114">
        <v>9109.245767368195</v>
      </c>
      <c r="J54" s="114">
        <v>9084.323499969045</v>
      </c>
      <c r="K54" s="6"/>
    </row>
    <row r="55" spans="2:11" ht="13.8" thickBot="1">
      <c r="B55" s="5"/>
      <c r="C55" s="7" t="s">
        <v>12</v>
      </c>
      <c r="D55" s="7">
        <v>2</v>
      </c>
      <c r="E55" s="114">
        <v>9357.39865172616</v>
      </c>
      <c r="F55" s="114">
        <v>9339.920249740728</v>
      </c>
      <c r="G55" s="114">
        <v>9322.707848347165</v>
      </c>
      <c r="H55" s="114">
        <v>9305.57980540813</v>
      </c>
      <c r="I55" s="114">
        <v>9288.071580036378</v>
      </c>
      <c r="J55" s="114">
        <v>9265.606052177845</v>
      </c>
      <c r="K55" s="6"/>
    </row>
    <row r="56" spans="2:11" ht="13.8" thickBot="1">
      <c r="B56" s="5"/>
      <c r="C56" s="7" t="s">
        <v>12</v>
      </c>
      <c r="D56" s="7">
        <v>3</v>
      </c>
      <c r="E56" s="114">
        <v>9749.723123713267</v>
      </c>
      <c r="F56" s="114">
        <v>9736.138100413453</v>
      </c>
      <c r="G56" s="114">
        <v>9723.777166730622</v>
      </c>
      <c r="H56" s="114">
        <v>9712.060722509053</v>
      </c>
      <c r="I56" s="114">
        <v>9700.81574119839</v>
      </c>
      <c r="J56" s="114">
        <v>9684.843734288597</v>
      </c>
      <c r="K56" s="6"/>
    </row>
    <row r="57" spans="2:11" ht="13.8" thickBot="1">
      <c r="B57" s="5"/>
      <c r="C57" s="7" t="s">
        <v>13</v>
      </c>
      <c r="D57" s="7">
        <v>1</v>
      </c>
      <c r="E57" s="114">
        <v>5256.114608682315</v>
      </c>
      <c r="F57" s="114">
        <v>5246.192539856597</v>
      </c>
      <c r="G57" s="114">
        <v>5236.0130283684475</v>
      </c>
      <c r="H57" s="114">
        <v>5226.836082381325</v>
      </c>
      <c r="I57" s="114">
        <v>5218.07086193885</v>
      </c>
      <c r="J57" s="114">
        <v>5206.130440009668</v>
      </c>
      <c r="K57" s="6"/>
    </row>
    <row r="58" spans="2:11" ht="13.8" thickBot="1">
      <c r="B58" s="5"/>
      <c r="C58" s="7" t="s">
        <v>13</v>
      </c>
      <c r="D58" s="7">
        <v>2</v>
      </c>
      <c r="E58" s="114">
        <v>6348.465063229027</v>
      </c>
      <c r="F58" s="114">
        <v>6337.479626455367</v>
      </c>
      <c r="G58" s="114">
        <v>6326.2139949694265</v>
      </c>
      <c r="H58" s="114">
        <v>6316.060191719475</v>
      </c>
      <c r="I58" s="114">
        <v>6306.366113485049</v>
      </c>
      <c r="J58" s="114">
        <v>6292.898871348402</v>
      </c>
      <c r="K58" s="6"/>
    </row>
    <row r="59" spans="2:11" ht="13.8" thickBot="1">
      <c r="B59" s="5"/>
      <c r="C59" s="7" t="s">
        <v>13</v>
      </c>
      <c r="D59" s="7">
        <v>3</v>
      </c>
      <c r="E59" s="114">
        <v>6562.66451026841</v>
      </c>
      <c r="F59" s="114">
        <v>6551.671604131758</v>
      </c>
      <c r="G59" s="114">
        <v>6540.398104116796</v>
      </c>
      <c r="H59" s="114">
        <v>6530.2310654128705</v>
      </c>
      <c r="I59" s="114">
        <v>6520.520526687735</v>
      </c>
      <c r="J59" s="114">
        <v>6506.930795909533</v>
      </c>
      <c r="K59" s="6"/>
    </row>
    <row r="60" spans="2:11" ht="13.8" thickBot="1">
      <c r="B60" s="5"/>
      <c r="C60" s="7" t="s">
        <v>14</v>
      </c>
      <c r="D60" s="7">
        <v>1</v>
      </c>
      <c r="E60" s="114">
        <v>8342.402285086218</v>
      </c>
      <c r="F60" s="114">
        <v>8323.82638594987</v>
      </c>
      <c r="G60" s="114">
        <v>8305.018760628645</v>
      </c>
      <c r="H60" s="114">
        <v>8286.661807468789</v>
      </c>
      <c r="I60" s="114">
        <v>8268.75125296171</v>
      </c>
      <c r="J60" s="114">
        <v>8246.731329083039</v>
      </c>
      <c r="K60" s="6"/>
    </row>
    <row r="61" spans="2:11" ht="13.8" thickBot="1">
      <c r="B61" s="5"/>
      <c r="C61" s="7" t="s">
        <v>14</v>
      </c>
      <c r="D61" s="7">
        <v>2</v>
      </c>
      <c r="E61" s="114">
        <v>9462.165016832752</v>
      </c>
      <c r="F61" s="114">
        <v>9428.209242651024</v>
      </c>
      <c r="G61" s="114">
        <v>9393.80315969886</v>
      </c>
      <c r="H61" s="114">
        <v>9360.160212799949</v>
      </c>
      <c r="I61" s="114">
        <v>9327.30071431155</v>
      </c>
      <c r="J61" s="114">
        <v>9289.815240499116</v>
      </c>
      <c r="K61" s="6"/>
    </row>
    <row r="62" spans="2:11" ht="13.8" thickBot="1">
      <c r="B62" s="5"/>
      <c r="C62" s="7" t="s">
        <v>14</v>
      </c>
      <c r="D62" s="7">
        <v>3</v>
      </c>
      <c r="E62" s="114">
        <v>10829.35943594312</v>
      </c>
      <c r="F62" s="114">
        <v>10790.336633012641</v>
      </c>
      <c r="G62" s="114">
        <v>10750.818650599831</v>
      </c>
      <c r="H62" s="114">
        <v>10712.282151488887</v>
      </c>
      <c r="I62" s="114">
        <v>10674.713375016738</v>
      </c>
      <c r="J62" s="114">
        <v>10631.850268212642</v>
      </c>
      <c r="K62" s="6"/>
    </row>
    <row r="63" spans="2:11" ht="13.8" thickBot="1">
      <c r="B63" s="9"/>
      <c r="C63" s="10"/>
      <c r="D63" s="10"/>
      <c r="E63" s="10"/>
      <c r="F63" s="10"/>
      <c r="G63" s="10"/>
      <c r="H63" s="10"/>
      <c r="I63" s="10"/>
      <c r="J63" s="10"/>
      <c r="K63" s="11"/>
    </row>
    <row r="64" spans="2:11" ht="14.25">
      <c r="B64" s="80"/>
      <c r="C64" s="80"/>
      <c r="D64" s="80"/>
      <c r="E64" s="80"/>
      <c r="F64" s="80"/>
      <c r="G64" s="80"/>
      <c r="H64" s="80"/>
      <c r="I64" s="80"/>
      <c r="J64" s="80"/>
      <c r="K64" s="80"/>
    </row>
    <row r="65" spans="2:11" ht="14.25">
      <c r="B65" s="80"/>
      <c r="C65" s="80"/>
      <c r="D65" s="80"/>
      <c r="E65" s="80"/>
      <c r="F65" s="80"/>
      <c r="G65" s="80"/>
      <c r="H65" s="80"/>
      <c r="I65" s="80"/>
      <c r="J65" s="80"/>
      <c r="K65" s="80"/>
    </row>
    <row r="66" spans="2:11" ht="14.25">
      <c r="B66" s="80"/>
      <c r="C66" s="80"/>
      <c r="D66" s="80"/>
      <c r="E66" s="80"/>
      <c r="F66" s="80"/>
      <c r="G66" s="80"/>
      <c r="H66" s="80"/>
      <c r="I66" s="80"/>
      <c r="J66" s="80"/>
      <c r="K66" s="80"/>
    </row>
    <row r="67" spans="2:11" ht="14.25">
      <c r="B67" s="80"/>
      <c r="C67" s="80"/>
      <c r="D67" s="80"/>
      <c r="E67" s="80"/>
      <c r="F67" s="80"/>
      <c r="G67" s="80"/>
      <c r="H67" s="80"/>
      <c r="I67" s="80"/>
      <c r="J67" s="80"/>
      <c r="K67" s="80"/>
    </row>
    <row r="68" spans="2:11" ht="14.25">
      <c r="B68" s="80"/>
      <c r="C68" s="80"/>
      <c r="D68" s="80"/>
      <c r="E68" s="80"/>
      <c r="F68" s="80"/>
      <c r="G68" s="80"/>
      <c r="H68" s="80"/>
      <c r="I68" s="80"/>
      <c r="J68" s="80"/>
      <c r="K68" s="80"/>
    </row>
    <row r="69" spans="2:11" ht="14.25">
      <c r="B69" s="80"/>
      <c r="C69" s="80"/>
      <c r="D69" s="80"/>
      <c r="E69" s="80"/>
      <c r="F69" s="80"/>
      <c r="G69" s="80"/>
      <c r="H69" s="80"/>
      <c r="I69" s="80"/>
      <c r="J69" s="80"/>
      <c r="K69" s="80"/>
    </row>
    <row r="70" spans="2:11" ht="14.25">
      <c r="B70" s="80"/>
      <c r="C70" s="80"/>
      <c r="D70" s="80"/>
      <c r="E70" s="80"/>
      <c r="F70" s="80"/>
      <c r="G70" s="80"/>
      <c r="H70" s="80"/>
      <c r="I70" s="80"/>
      <c r="J70" s="80"/>
      <c r="K70" s="80"/>
    </row>
    <row r="71" spans="2:11" ht="14.25">
      <c r="B71" s="80"/>
      <c r="C71" s="80"/>
      <c r="D71" s="80"/>
      <c r="E71" s="80"/>
      <c r="F71" s="80"/>
      <c r="G71" s="80"/>
      <c r="H71" s="80"/>
      <c r="I71" s="80"/>
      <c r="J71" s="80"/>
      <c r="K71" s="80"/>
    </row>
    <row r="72" spans="2:11" ht="14.25">
      <c r="B72" s="80"/>
      <c r="C72" s="80"/>
      <c r="D72" s="80"/>
      <c r="E72" s="80"/>
      <c r="F72" s="80"/>
      <c r="G72" s="80"/>
      <c r="H72" s="80"/>
      <c r="I72" s="80"/>
      <c r="J72" s="80"/>
      <c r="K72" s="80"/>
    </row>
    <row r="73" spans="2:11" ht="14.25">
      <c r="B73" s="80"/>
      <c r="C73" s="80"/>
      <c r="D73" s="80"/>
      <c r="E73" s="80"/>
      <c r="F73" s="80"/>
      <c r="G73" s="80"/>
      <c r="H73" s="80"/>
      <c r="I73" s="80"/>
      <c r="J73" s="80"/>
      <c r="K73" s="80"/>
    </row>
    <row r="74" spans="2:11" ht="14.25">
      <c r="B74" s="80"/>
      <c r="C74" s="80"/>
      <c r="D74" s="80"/>
      <c r="E74" s="80"/>
      <c r="F74" s="80"/>
      <c r="G74" s="80"/>
      <c r="H74" s="80"/>
      <c r="I74" s="80"/>
      <c r="J74" s="80"/>
      <c r="K74" s="80"/>
    </row>
    <row r="75" spans="2:11" ht="14.25">
      <c r="B75" s="80"/>
      <c r="C75" s="80"/>
      <c r="D75" s="80"/>
      <c r="E75" s="80"/>
      <c r="F75" s="80"/>
      <c r="G75" s="80"/>
      <c r="H75" s="80"/>
      <c r="I75" s="80"/>
      <c r="J75" s="80"/>
      <c r="K75" s="80"/>
    </row>
    <row r="76" spans="2:11" ht="14.25">
      <c r="B76" s="80"/>
      <c r="C76" s="80"/>
      <c r="D76" s="80"/>
      <c r="E76" s="80"/>
      <c r="F76" s="80"/>
      <c r="G76" s="80"/>
      <c r="H76" s="80"/>
      <c r="I76" s="80"/>
      <c r="J76" s="80"/>
      <c r="K76" s="80"/>
    </row>
    <row r="77" spans="2:11" ht="14.25">
      <c r="B77" s="80"/>
      <c r="C77" s="80"/>
      <c r="D77" s="80"/>
      <c r="E77" s="80"/>
      <c r="F77" s="80"/>
      <c r="G77" s="80"/>
      <c r="H77" s="80"/>
      <c r="I77" s="80"/>
      <c r="J77" s="80"/>
      <c r="K77" s="80"/>
    </row>
    <row r="78" spans="2:11" ht="14.25">
      <c r="B78" s="80"/>
      <c r="C78" s="80"/>
      <c r="D78" s="80"/>
      <c r="E78" s="80"/>
      <c r="F78" s="80"/>
      <c r="G78" s="80"/>
      <c r="H78" s="80"/>
      <c r="I78" s="80"/>
      <c r="J78" s="80"/>
      <c r="K78" s="80"/>
    </row>
    <row r="79" spans="2:11" ht="14.25">
      <c r="B79" s="80"/>
      <c r="C79" s="80"/>
      <c r="D79" s="80"/>
      <c r="E79" s="80"/>
      <c r="F79" s="80"/>
      <c r="G79" s="80"/>
      <c r="H79" s="80"/>
      <c r="I79" s="80"/>
      <c r="J79" s="80"/>
      <c r="K79" s="80"/>
    </row>
    <row r="80" spans="2:11" ht="14.25">
      <c r="B80" s="80"/>
      <c r="C80" s="80"/>
      <c r="D80" s="80"/>
      <c r="E80" s="80"/>
      <c r="F80" s="80"/>
      <c r="G80" s="80"/>
      <c r="H80" s="80"/>
      <c r="I80" s="80"/>
      <c r="J80" s="80"/>
      <c r="K80" s="80"/>
    </row>
    <row r="81" spans="2:11" ht="14.25">
      <c r="B81" s="80"/>
      <c r="C81" s="80"/>
      <c r="D81" s="80"/>
      <c r="E81" s="80"/>
      <c r="F81" s="80"/>
      <c r="G81" s="80"/>
      <c r="H81" s="80"/>
      <c r="I81" s="80"/>
      <c r="J81" s="80"/>
      <c r="K81" s="80"/>
    </row>
    <row r="82" spans="2:11" ht="14.25">
      <c r="B82" s="80"/>
      <c r="C82" s="80"/>
      <c r="D82" s="80"/>
      <c r="E82" s="80"/>
      <c r="F82" s="80"/>
      <c r="G82" s="80"/>
      <c r="H82" s="80"/>
      <c r="I82" s="80"/>
      <c r="J82" s="80"/>
      <c r="K82" s="80"/>
    </row>
    <row r="83" spans="2:11" ht="14.25">
      <c r="B83" s="80"/>
      <c r="C83" s="80"/>
      <c r="D83" s="80"/>
      <c r="E83" s="80"/>
      <c r="F83" s="80"/>
      <c r="G83" s="80"/>
      <c r="H83" s="80"/>
      <c r="I83" s="80"/>
      <c r="J83" s="80"/>
      <c r="K83" s="80"/>
    </row>
    <row r="84" spans="2:11" ht="14.25">
      <c r="B84" s="80"/>
      <c r="C84" s="80"/>
      <c r="D84" s="80"/>
      <c r="E84" s="80"/>
      <c r="F84" s="80"/>
      <c r="G84" s="80"/>
      <c r="H84" s="80"/>
      <c r="I84" s="80"/>
      <c r="J84" s="80"/>
      <c r="K84" s="80"/>
    </row>
    <row r="85" spans="2:11" ht="14.25">
      <c r="B85" s="80"/>
      <c r="C85" s="80"/>
      <c r="D85" s="80"/>
      <c r="E85" s="80"/>
      <c r="F85" s="80"/>
      <c r="G85" s="80"/>
      <c r="H85" s="80"/>
      <c r="I85" s="80"/>
      <c r="J85" s="80"/>
      <c r="K85" s="80"/>
    </row>
    <row r="86" spans="2:11" ht="14.25">
      <c r="B86" s="80"/>
      <c r="C86" s="80"/>
      <c r="D86" s="80"/>
      <c r="E86" s="80"/>
      <c r="F86" s="80"/>
      <c r="G86" s="80"/>
      <c r="H86" s="80"/>
      <c r="I86" s="80"/>
      <c r="J86" s="80"/>
      <c r="K86" s="80"/>
    </row>
    <row r="87" spans="2:11" ht="14.25">
      <c r="B87" s="80"/>
      <c r="C87" s="80"/>
      <c r="D87" s="80"/>
      <c r="E87" s="80"/>
      <c r="F87" s="80"/>
      <c r="G87" s="80"/>
      <c r="H87" s="80"/>
      <c r="I87" s="80"/>
      <c r="J87" s="80"/>
      <c r="K87" s="80"/>
    </row>
    <row r="88" spans="2:11" ht="14.25">
      <c r="B88" s="80"/>
      <c r="C88" s="80"/>
      <c r="D88" s="80"/>
      <c r="E88" s="80"/>
      <c r="F88" s="80"/>
      <c r="G88" s="80"/>
      <c r="H88" s="80"/>
      <c r="I88" s="80"/>
      <c r="J88" s="80"/>
      <c r="K88" s="80"/>
    </row>
    <row r="89" spans="2:11" ht="14.25">
      <c r="B89" s="80"/>
      <c r="C89" s="80"/>
      <c r="D89" s="80"/>
      <c r="E89" s="80"/>
      <c r="F89" s="80"/>
      <c r="G89" s="80"/>
      <c r="H89" s="80"/>
      <c r="I89" s="80"/>
      <c r="J89" s="80"/>
      <c r="K89" s="80"/>
    </row>
    <row r="90" spans="2:11" ht="14.25">
      <c r="B90" s="80"/>
      <c r="C90" s="80"/>
      <c r="D90" s="80"/>
      <c r="E90" s="80"/>
      <c r="F90" s="80"/>
      <c r="G90" s="80"/>
      <c r="H90" s="80"/>
      <c r="I90" s="80"/>
      <c r="J90" s="80"/>
      <c r="K90" s="80"/>
    </row>
    <row r="91" spans="2:11" ht="14.25">
      <c r="B91" s="80"/>
      <c r="C91" s="80"/>
      <c r="D91" s="80"/>
      <c r="E91" s="80"/>
      <c r="F91" s="80"/>
      <c r="G91" s="80"/>
      <c r="H91" s="80"/>
      <c r="I91" s="80"/>
      <c r="J91" s="80"/>
      <c r="K91" s="80"/>
    </row>
    <row r="92" spans="2:11" ht="14.25">
      <c r="B92" s="80"/>
      <c r="C92" s="80"/>
      <c r="D92" s="80"/>
      <c r="E92" s="80"/>
      <c r="F92" s="80"/>
      <c r="G92" s="80"/>
      <c r="H92" s="80"/>
      <c r="I92" s="80"/>
      <c r="J92" s="80"/>
      <c r="K92" s="80"/>
    </row>
    <row r="93" spans="2:11" ht="14.25">
      <c r="B93" s="80"/>
      <c r="C93" s="80"/>
      <c r="D93" s="80"/>
      <c r="E93" s="80"/>
      <c r="F93" s="80"/>
      <c r="G93" s="80"/>
      <c r="H93" s="80"/>
      <c r="I93" s="80"/>
      <c r="J93" s="80"/>
      <c r="K93" s="80"/>
    </row>
    <row r="94" spans="2:11" ht="14.25">
      <c r="B94" s="80"/>
      <c r="C94" s="80"/>
      <c r="D94" s="80"/>
      <c r="E94" s="80"/>
      <c r="F94" s="80"/>
      <c r="G94" s="80"/>
      <c r="H94" s="80"/>
      <c r="I94" s="80"/>
      <c r="J94" s="80"/>
      <c r="K94" s="80"/>
    </row>
    <row r="95" spans="2:11" ht="14.25">
      <c r="B95" s="80"/>
      <c r="C95" s="80"/>
      <c r="D95" s="80"/>
      <c r="E95" s="80"/>
      <c r="F95" s="80"/>
      <c r="G95" s="80"/>
      <c r="H95" s="80"/>
      <c r="I95" s="80"/>
      <c r="J95" s="80"/>
      <c r="K95" s="80"/>
    </row>
    <row r="96" spans="2:11" ht="14.25">
      <c r="B96" s="80"/>
      <c r="C96" s="80"/>
      <c r="D96" s="80"/>
      <c r="E96" s="80"/>
      <c r="F96" s="80"/>
      <c r="G96" s="80"/>
      <c r="H96" s="80"/>
      <c r="I96" s="80"/>
      <c r="J96" s="80"/>
      <c r="K96" s="80"/>
    </row>
    <row r="97" spans="2:11" ht="14.25">
      <c r="B97" s="80"/>
      <c r="C97" s="80"/>
      <c r="D97" s="80"/>
      <c r="E97" s="80"/>
      <c r="F97" s="80"/>
      <c r="G97" s="80"/>
      <c r="H97" s="80"/>
      <c r="I97" s="80"/>
      <c r="J97" s="80"/>
      <c r="K97" s="80"/>
    </row>
    <row r="98" spans="2:11" ht="14.25">
      <c r="B98" s="80"/>
      <c r="C98" s="80"/>
      <c r="D98" s="80"/>
      <c r="E98" s="80"/>
      <c r="F98" s="80"/>
      <c r="G98" s="80"/>
      <c r="H98" s="80"/>
      <c r="I98" s="80"/>
      <c r="J98" s="80"/>
      <c r="K98" s="80"/>
    </row>
    <row r="99" spans="2:11" ht="14.25">
      <c r="B99" s="80"/>
      <c r="C99" s="80"/>
      <c r="D99" s="80"/>
      <c r="E99" s="80"/>
      <c r="F99" s="80"/>
      <c r="G99" s="80"/>
      <c r="H99" s="80"/>
      <c r="I99" s="80"/>
      <c r="J99" s="80"/>
      <c r="K99" s="80"/>
    </row>
    <row r="100" spans="2:11" ht="14.25">
      <c r="B100" s="80"/>
      <c r="C100" s="80"/>
      <c r="D100" s="80"/>
      <c r="E100" s="80"/>
      <c r="F100" s="80"/>
      <c r="G100" s="80"/>
      <c r="H100" s="80"/>
      <c r="I100" s="80"/>
      <c r="J100" s="80"/>
      <c r="K100" s="80"/>
    </row>
    <row r="101" spans="2:11" ht="14.25">
      <c r="B101" s="80"/>
      <c r="C101" s="80"/>
      <c r="D101" s="80"/>
      <c r="E101" s="80"/>
      <c r="F101" s="80"/>
      <c r="G101" s="80"/>
      <c r="H101" s="80"/>
      <c r="I101" s="80"/>
      <c r="J101" s="80"/>
      <c r="K101" s="80"/>
    </row>
    <row r="102" spans="2:11" ht="14.25">
      <c r="B102" s="80"/>
      <c r="C102" s="80"/>
      <c r="D102" s="80"/>
      <c r="E102" s="80"/>
      <c r="F102" s="80"/>
      <c r="G102" s="80"/>
      <c r="H102" s="80"/>
      <c r="I102" s="80"/>
      <c r="J102" s="80"/>
      <c r="K102" s="80"/>
    </row>
    <row r="103" spans="2:11" ht="14.25">
      <c r="B103" s="80"/>
      <c r="C103" s="80"/>
      <c r="D103" s="80"/>
      <c r="E103" s="80"/>
      <c r="F103" s="80"/>
      <c r="G103" s="80"/>
      <c r="H103" s="80"/>
      <c r="I103" s="80"/>
      <c r="J103" s="80"/>
      <c r="K103" s="80"/>
    </row>
    <row r="104" spans="2:11" ht="14.25">
      <c r="B104" s="80"/>
      <c r="C104" s="80"/>
      <c r="D104" s="80"/>
      <c r="E104" s="80"/>
      <c r="F104" s="80"/>
      <c r="G104" s="80"/>
      <c r="H104" s="80"/>
      <c r="I104" s="80"/>
      <c r="J104" s="80"/>
      <c r="K104" s="80"/>
    </row>
    <row r="105" spans="2:11" ht="14.25">
      <c r="B105" s="80"/>
      <c r="C105" s="80"/>
      <c r="D105" s="80"/>
      <c r="E105" s="80"/>
      <c r="F105" s="80"/>
      <c r="G105" s="80"/>
      <c r="H105" s="80"/>
      <c r="I105" s="80"/>
      <c r="J105" s="80"/>
      <c r="K105" s="80"/>
    </row>
    <row r="106" spans="2:11" ht="14.25">
      <c r="B106" s="80"/>
      <c r="C106" s="80"/>
      <c r="D106" s="80"/>
      <c r="E106" s="80"/>
      <c r="F106" s="80"/>
      <c r="G106" s="80"/>
      <c r="H106" s="80"/>
      <c r="I106" s="80"/>
      <c r="J106" s="80"/>
      <c r="K106" s="80"/>
    </row>
    <row r="107" spans="2:11" ht="14.25">
      <c r="B107" s="80"/>
      <c r="C107" s="80"/>
      <c r="D107" s="80"/>
      <c r="E107" s="80"/>
      <c r="F107" s="80"/>
      <c r="G107" s="80"/>
      <c r="H107" s="80"/>
      <c r="I107" s="80"/>
      <c r="J107" s="80"/>
      <c r="K107" s="80"/>
    </row>
    <row r="108" spans="2:11" ht="14.25">
      <c r="B108" s="80"/>
      <c r="C108" s="80"/>
      <c r="D108" s="80"/>
      <c r="E108" s="80"/>
      <c r="F108" s="80"/>
      <c r="G108" s="80"/>
      <c r="H108" s="80"/>
      <c r="I108" s="80"/>
      <c r="J108" s="80"/>
      <c r="K108" s="80"/>
    </row>
    <row r="109" spans="2:11" ht="14.25">
      <c r="B109" s="80"/>
      <c r="C109" s="80"/>
      <c r="D109" s="80"/>
      <c r="E109" s="80"/>
      <c r="F109" s="80"/>
      <c r="G109" s="80"/>
      <c r="H109" s="80"/>
      <c r="I109" s="80"/>
      <c r="J109" s="80"/>
      <c r="K109" s="80"/>
    </row>
    <row r="110" spans="2:11" ht="14.25">
      <c r="B110" s="80"/>
      <c r="C110" s="80"/>
      <c r="D110" s="80"/>
      <c r="E110" s="80"/>
      <c r="F110" s="80"/>
      <c r="G110" s="80"/>
      <c r="H110" s="80"/>
      <c r="I110" s="80"/>
      <c r="J110" s="80"/>
      <c r="K110" s="80"/>
    </row>
    <row r="111" spans="2:11" ht="14.25">
      <c r="B111" s="80"/>
      <c r="C111" s="80"/>
      <c r="D111" s="80"/>
      <c r="E111" s="80"/>
      <c r="F111" s="80"/>
      <c r="G111" s="80"/>
      <c r="H111" s="80"/>
      <c r="I111" s="80"/>
      <c r="J111" s="80"/>
      <c r="K111" s="80"/>
    </row>
    <row r="112" spans="2:11" ht="14.25">
      <c r="B112" s="80"/>
      <c r="C112" s="80"/>
      <c r="D112" s="80"/>
      <c r="E112" s="80"/>
      <c r="F112" s="80"/>
      <c r="G112" s="80"/>
      <c r="H112" s="80"/>
      <c r="I112" s="80"/>
      <c r="J112" s="80"/>
      <c r="K112" s="80"/>
    </row>
    <row r="113" spans="2:11" ht="14.25">
      <c r="B113" s="80"/>
      <c r="C113" s="80"/>
      <c r="D113" s="80"/>
      <c r="E113" s="80"/>
      <c r="F113" s="80"/>
      <c r="G113" s="80"/>
      <c r="H113" s="80"/>
      <c r="I113" s="80"/>
      <c r="J113" s="80"/>
      <c r="K113" s="80"/>
    </row>
    <row r="114" spans="2:11" ht="14.25">
      <c r="B114" s="80"/>
      <c r="C114" s="80"/>
      <c r="D114" s="80"/>
      <c r="E114" s="80"/>
      <c r="F114" s="80"/>
      <c r="G114" s="80"/>
      <c r="H114" s="80"/>
      <c r="I114" s="80"/>
      <c r="J114" s="80"/>
      <c r="K114" s="80"/>
    </row>
    <row r="115" spans="2:11" ht="14.25">
      <c r="B115" s="80"/>
      <c r="C115" s="80"/>
      <c r="D115" s="80"/>
      <c r="E115" s="80"/>
      <c r="F115" s="80"/>
      <c r="G115" s="80"/>
      <c r="H115" s="80"/>
      <c r="I115" s="80"/>
      <c r="J115" s="80"/>
      <c r="K115" s="80"/>
    </row>
    <row r="116" spans="2:11" ht="14.25">
      <c r="B116" s="80"/>
      <c r="C116" s="80"/>
      <c r="D116" s="80"/>
      <c r="E116" s="80"/>
      <c r="F116" s="80"/>
      <c r="G116" s="80"/>
      <c r="H116" s="80"/>
      <c r="I116" s="80"/>
      <c r="J116" s="80"/>
      <c r="K116" s="80"/>
    </row>
    <row r="117" spans="2:11" ht="14.25">
      <c r="B117" s="80"/>
      <c r="C117" s="80"/>
      <c r="D117" s="80"/>
      <c r="E117" s="80"/>
      <c r="F117" s="80"/>
      <c r="G117" s="80"/>
      <c r="H117" s="80"/>
      <c r="I117" s="80"/>
      <c r="J117" s="80"/>
      <c r="K117" s="80"/>
    </row>
    <row r="118" spans="2:11" ht="14.25">
      <c r="B118" s="80"/>
      <c r="C118" s="80"/>
      <c r="D118" s="80"/>
      <c r="E118" s="80"/>
      <c r="F118" s="80"/>
      <c r="G118" s="80"/>
      <c r="H118" s="80"/>
      <c r="I118" s="80"/>
      <c r="J118" s="80"/>
      <c r="K118" s="80"/>
    </row>
    <row r="119" spans="2:11" ht="14.25">
      <c r="B119" s="80"/>
      <c r="C119" s="80"/>
      <c r="D119" s="80"/>
      <c r="E119" s="80"/>
      <c r="F119" s="80"/>
      <c r="G119" s="80"/>
      <c r="H119" s="80"/>
      <c r="I119" s="80"/>
      <c r="J119" s="80"/>
      <c r="K119" s="80"/>
    </row>
  </sheetData>
  <mergeCells count="12">
    <mergeCell ref="E48:J48"/>
    <mergeCell ref="E50:J50"/>
    <mergeCell ref="D3:I3"/>
    <mergeCell ref="D4:I4"/>
    <mergeCell ref="D6:I6"/>
    <mergeCell ref="E15:J15"/>
    <mergeCell ref="E16:J16"/>
    <mergeCell ref="E18:J18"/>
    <mergeCell ref="E31:J31"/>
    <mergeCell ref="E32:J32"/>
    <mergeCell ref="E34:J34"/>
    <mergeCell ref="E47:J47"/>
  </mergeCells>
  <hyperlinks>
    <hyperlink ref="C1" location="TOC!A1" display="Back to Table of Contents"/>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R119"/>
  <sheetViews>
    <sheetView showGridLines="0" workbookViewId="0" topLeftCell="A1">
      <selection activeCell="C1" sqref="C1"/>
    </sheetView>
  </sheetViews>
  <sheetFormatPr defaultColWidth="9.25390625" defaultRowHeight="14.25"/>
  <cols>
    <col min="1" max="1" width="9.25390625" style="80" customWidth="1"/>
    <col min="2" max="2" width="9.25390625" style="120" customWidth="1"/>
    <col min="3" max="4" width="18.625" style="120" customWidth="1"/>
    <col min="5" max="10" width="11.625" style="120" customWidth="1"/>
    <col min="11" max="11" width="9.25390625" style="120" customWidth="1"/>
    <col min="12" max="16" width="9.25390625" style="80" customWidth="1"/>
    <col min="17" max="16384" width="9.25390625" style="120" customWidth="1"/>
  </cols>
  <sheetData>
    <row r="1" spans="2:11" ht="13.8" thickBot="1">
      <c r="B1" s="80"/>
      <c r="C1" s="197" t="s">
        <v>241</v>
      </c>
      <c r="D1" s="80"/>
      <c r="E1" s="80"/>
      <c r="F1" s="80"/>
      <c r="G1" s="80"/>
      <c r="H1" s="80"/>
      <c r="I1" s="80"/>
      <c r="J1" s="80"/>
      <c r="K1" s="80"/>
    </row>
    <row r="2" spans="2:18" ht="14.25">
      <c r="B2" s="2"/>
      <c r="C2" s="63"/>
      <c r="D2" s="63"/>
      <c r="E2" s="63"/>
      <c r="F2" s="63"/>
      <c r="G2" s="63"/>
      <c r="H2" s="63"/>
      <c r="I2" s="63"/>
      <c r="J2" s="4"/>
      <c r="K2" s="80"/>
      <c r="Q2" s="80"/>
      <c r="R2" s="80"/>
    </row>
    <row r="3" spans="2:18" ht="13.8">
      <c r="B3" s="5"/>
      <c r="C3" s="131"/>
      <c r="D3" s="291" t="s">
        <v>289</v>
      </c>
      <c r="E3" s="291"/>
      <c r="F3" s="291"/>
      <c r="G3" s="291"/>
      <c r="H3" s="291"/>
      <c r="I3" s="291"/>
      <c r="J3" s="6"/>
      <c r="K3" s="80"/>
      <c r="Q3" s="80"/>
      <c r="R3" s="80"/>
    </row>
    <row r="4" spans="2:11" ht="14.25">
      <c r="B4" s="5"/>
      <c r="C4" s="131"/>
      <c r="D4" s="292" t="s">
        <v>175</v>
      </c>
      <c r="E4" s="292"/>
      <c r="F4" s="292"/>
      <c r="G4" s="292"/>
      <c r="H4" s="292"/>
      <c r="I4" s="292"/>
      <c r="J4" s="6"/>
      <c r="K4" s="80"/>
    </row>
    <row r="5" spans="2:11" ht="14.25">
      <c r="B5" s="5"/>
      <c r="C5" s="131"/>
      <c r="D5" s="167"/>
      <c r="E5" s="167"/>
      <c r="F5" s="167"/>
      <c r="G5" s="167"/>
      <c r="H5" s="167"/>
      <c r="I5" s="167"/>
      <c r="J5" s="6"/>
      <c r="K5" s="80"/>
    </row>
    <row r="6" spans="2:11" ht="27.75" customHeight="1">
      <c r="B6" s="5"/>
      <c r="C6" s="131"/>
      <c r="D6" s="293" t="s">
        <v>210</v>
      </c>
      <c r="E6" s="293"/>
      <c r="F6" s="293"/>
      <c r="G6" s="293"/>
      <c r="H6" s="293"/>
      <c r="I6" s="293"/>
      <c r="J6" s="6"/>
      <c r="K6" s="80"/>
    </row>
    <row r="7" spans="2:11" ht="14.25">
      <c r="B7" s="5"/>
      <c r="C7" s="111"/>
      <c r="D7" s="111"/>
      <c r="E7" s="111"/>
      <c r="F7" s="111"/>
      <c r="G7" s="111"/>
      <c r="H7" s="111"/>
      <c r="I7" s="111"/>
      <c r="J7" s="6"/>
      <c r="K7" s="80"/>
    </row>
    <row r="8" spans="2:11" ht="14.25">
      <c r="B8" s="5"/>
      <c r="C8" s="7"/>
      <c r="D8" s="7"/>
      <c r="E8" s="7"/>
      <c r="F8" s="7"/>
      <c r="G8" s="7"/>
      <c r="H8" s="7"/>
      <c r="I8" s="7"/>
      <c r="J8" s="6"/>
      <c r="K8" s="80"/>
    </row>
    <row r="9" spans="2:11" ht="13.8" thickBot="1">
      <c r="B9" s="5"/>
      <c r="C9" s="8" t="s">
        <v>0</v>
      </c>
      <c r="D9" s="8">
        <v>2016</v>
      </c>
      <c r="E9" s="8">
        <v>2017</v>
      </c>
      <c r="F9" s="8">
        <v>2018</v>
      </c>
      <c r="G9" s="8">
        <v>2019</v>
      </c>
      <c r="H9" s="8">
        <v>2020</v>
      </c>
      <c r="I9" s="8">
        <v>2021</v>
      </c>
      <c r="J9" s="6"/>
      <c r="K9" s="80"/>
    </row>
    <row r="10" spans="2:11" ht="13.8" thickBot="1">
      <c r="B10" s="5"/>
      <c r="C10" s="7" t="s">
        <v>66</v>
      </c>
      <c r="D10" s="114">
        <v>935.5351371768397</v>
      </c>
      <c r="E10" s="114">
        <v>920.4200720419078</v>
      </c>
      <c r="F10" s="114">
        <v>896.2188007442437</v>
      </c>
      <c r="G10" s="114">
        <v>869.256076585302</v>
      </c>
      <c r="H10" s="114">
        <v>822.9539455919146</v>
      </c>
      <c r="I10" s="114">
        <v>779.655057431393</v>
      </c>
      <c r="J10" s="6"/>
      <c r="K10" s="80"/>
    </row>
    <row r="11" spans="2:11" ht="13.8" thickBot="1">
      <c r="B11" s="5"/>
      <c r="C11" s="7" t="s">
        <v>165</v>
      </c>
      <c r="D11" s="114">
        <v>932.1098867033495</v>
      </c>
      <c r="E11" s="114">
        <v>924.5114619633605</v>
      </c>
      <c r="F11" s="114">
        <v>923.5792824400824</v>
      </c>
      <c r="G11" s="114">
        <v>925.0877020487598</v>
      </c>
      <c r="H11" s="114">
        <v>946.1119534984897</v>
      </c>
      <c r="I11" s="114">
        <v>965.8340754794998</v>
      </c>
      <c r="J11" s="6"/>
      <c r="K11" s="80"/>
    </row>
    <row r="12" spans="2:11" ht="13.8" thickBot="1">
      <c r="B12" s="9"/>
      <c r="C12" s="10"/>
      <c r="D12" s="10"/>
      <c r="E12" s="10"/>
      <c r="F12" s="10"/>
      <c r="G12" s="10"/>
      <c r="H12" s="10"/>
      <c r="I12" s="10"/>
      <c r="J12" s="11"/>
      <c r="K12" s="80"/>
    </row>
    <row r="13" spans="2:11" ht="13.8" thickBot="1">
      <c r="B13" s="80"/>
      <c r="C13" s="80"/>
      <c r="D13" s="80"/>
      <c r="E13" s="80"/>
      <c r="F13" s="80"/>
      <c r="G13" s="80"/>
      <c r="H13" s="80"/>
      <c r="I13" s="80"/>
      <c r="J13" s="80"/>
      <c r="K13" s="80"/>
    </row>
    <row r="14" spans="2:11" ht="14.25">
      <c r="B14" s="2"/>
      <c r="C14" s="63"/>
      <c r="D14" s="63"/>
      <c r="E14" s="63"/>
      <c r="F14" s="63"/>
      <c r="G14" s="63"/>
      <c r="H14" s="63"/>
      <c r="I14" s="63"/>
      <c r="J14" s="63"/>
      <c r="K14" s="4"/>
    </row>
    <row r="15" spans="2:11" ht="27.75" customHeight="1">
      <c r="B15" s="5"/>
      <c r="C15" s="131"/>
      <c r="D15" s="161"/>
      <c r="E15" s="304" t="s">
        <v>412</v>
      </c>
      <c r="F15" s="304"/>
      <c r="G15" s="304"/>
      <c r="H15" s="304"/>
      <c r="I15" s="304"/>
      <c r="J15" s="304"/>
      <c r="K15" s="6"/>
    </row>
    <row r="16" spans="2:11" ht="14.25">
      <c r="B16" s="5"/>
      <c r="C16" s="131"/>
      <c r="D16" s="162"/>
      <c r="E16" s="292" t="s">
        <v>55</v>
      </c>
      <c r="F16" s="292"/>
      <c r="G16" s="292"/>
      <c r="H16" s="292"/>
      <c r="I16" s="292"/>
      <c r="J16" s="292"/>
      <c r="K16" s="6"/>
    </row>
    <row r="17" spans="2:11" ht="14.25">
      <c r="B17" s="5"/>
      <c r="C17" s="131"/>
      <c r="D17" s="167"/>
      <c r="E17" s="167"/>
      <c r="F17" s="167"/>
      <c r="G17" s="167"/>
      <c r="H17" s="167"/>
      <c r="I17" s="167"/>
      <c r="J17" s="7"/>
      <c r="K17" s="6"/>
    </row>
    <row r="18" spans="2:11" ht="24.75" customHeight="1">
      <c r="B18" s="5"/>
      <c r="C18" s="131"/>
      <c r="D18" s="111"/>
      <c r="E18" s="293" t="s">
        <v>211</v>
      </c>
      <c r="F18" s="293"/>
      <c r="G18" s="293"/>
      <c r="H18" s="293"/>
      <c r="I18" s="293"/>
      <c r="J18" s="293"/>
      <c r="K18" s="6"/>
    </row>
    <row r="19" spans="2:11" ht="14.25">
      <c r="B19" s="5"/>
      <c r="C19" s="111"/>
      <c r="D19" s="111"/>
      <c r="E19" s="111"/>
      <c r="F19" s="111"/>
      <c r="G19" s="111"/>
      <c r="H19" s="111"/>
      <c r="I19" s="111"/>
      <c r="J19" s="83"/>
      <c r="K19" s="6"/>
    </row>
    <row r="20" spans="2:11" ht="14.25">
      <c r="B20" s="5"/>
      <c r="C20" s="65"/>
      <c r="D20" s="7"/>
      <c r="E20" s="7"/>
      <c r="F20" s="7"/>
      <c r="G20" s="7"/>
      <c r="H20" s="7"/>
      <c r="I20" s="7"/>
      <c r="J20" s="7"/>
      <c r="K20" s="6"/>
    </row>
    <row r="21" spans="2:11" ht="13.8" thickBot="1">
      <c r="B21" s="5"/>
      <c r="C21" s="8" t="s">
        <v>11</v>
      </c>
      <c r="D21" s="8" t="s">
        <v>0</v>
      </c>
      <c r="E21" s="8">
        <v>2016</v>
      </c>
      <c r="F21" s="8">
        <v>2017</v>
      </c>
      <c r="G21" s="8">
        <v>2018</v>
      </c>
      <c r="H21" s="8">
        <v>2019</v>
      </c>
      <c r="I21" s="8">
        <v>2020</v>
      </c>
      <c r="J21" s="8">
        <v>2021</v>
      </c>
      <c r="K21" s="6"/>
    </row>
    <row r="22" spans="2:11" ht="13.8" thickBot="1">
      <c r="B22" s="5"/>
      <c r="C22" s="7" t="s">
        <v>12</v>
      </c>
      <c r="D22" s="7" t="s">
        <v>66</v>
      </c>
      <c r="E22" s="135">
        <v>0.10958754226765238</v>
      </c>
      <c r="F22" s="135">
        <v>0.10700488610992949</v>
      </c>
      <c r="G22" s="135">
        <v>0.10231266341087829</v>
      </c>
      <c r="H22" s="135">
        <v>0.09696282825893908</v>
      </c>
      <c r="I22" s="135">
        <v>0.0877144285771391</v>
      </c>
      <c r="J22" s="135">
        <v>0.07904092645434219</v>
      </c>
      <c r="K22" s="6"/>
    </row>
    <row r="23" spans="2:11" ht="13.8" thickBot="1">
      <c r="B23" s="5"/>
      <c r="C23" s="7" t="s">
        <v>12</v>
      </c>
      <c r="D23" s="7" t="s">
        <v>165</v>
      </c>
      <c r="E23" s="135">
        <v>0.109413604905512</v>
      </c>
      <c r="F23" s="135">
        <v>0.10886738729951084</v>
      </c>
      <c r="G23" s="135">
        <v>0.10974550195571153</v>
      </c>
      <c r="H23" s="135">
        <v>0.11109939870935781</v>
      </c>
      <c r="I23" s="135">
        <v>0.11674445382822951</v>
      </c>
      <c r="J23" s="135">
        <v>0.12204974315782689</v>
      </c>
      <c r="K23" s="6"/>
    </row>
    <row r="24" spans="2:11" ht="13.8" thickBot="1">
      <c r="B24" s="5"/>
      <c r="C24" s="7" t="s">
        <v>13</v>
      </c>
      <c r="D24" s="7" t="s">
        <v>66</v>
      </c>
      <c r="E24" s="135">
        <v>0.6819136971187105</v>
      </c>
      <c r="F24" s="135">
        <v>0.6531466557651885</v>
      </c>
      <c r="G24" s="135">
        <v>0.624633954130414</v>
      </c>
      <c r="H24" s="135">
        <v>0.5964689198429618</v>
      </c>
      <c r="I24" s="135">
        <v>0.5697912385827277</v>
      </c>
      <c r="J24" s="135">
        <v>0.5424352200465056</v>
      </c>
      <c r="K24" s="6"/>
    </row>
    <row r="25" spans="2:11" ht="13.8" thickBot="1">
      <c r="B25" s="5"/>
      <c r="C25" s="7" t="s">
        <v>13</v>
      </c>
      <c r="D25" s="7" t="s">
        <v>165</v>
      </c>
      <c r="E25" s="135">
        <v>0.6825683049536898</v>
      </c>
      <c r="F25" s="135">
        <v>0.656819019859396</v>
      </c>
      <c r="G25" s="135">
        <v>0.6322448612926643</v>
      </c>
      <c r="H25" s="135">
        <v>0.6076404317553606</v>
      </c>
      <c r="I25" s="135">
        <v>0.5868559863976527</v>
      </c>
      <c r="J25" s="135">
        <v>0.5640788023863648</v>
      </c>
      <c r="K25" s="6"/>
    </row>
    <row r="26" spans="2:11" ht="13.8" thickBot="1">
      <c r="B26" s="5"/>
      <c r="C26" s="7" t="s">
        <v>14</v>
      </c>
      <c r="D26" s="7" t="s">
        <v>66</v>
      </c>
      <c r="E26" s="135">
        <v>0.093515354399365</v>
      </c>
      <c r="F26" s="135">
        <v>0.10444999499785244</v>
      </c>
      <c r="G26" s="135">
        <v>0.11477681116801744</v>
      </c>
      <c r="H26" s="135">
        <v>0.1247280405075222</v>
      </c>
      <c r="I26" s="135">
        <v>0.1314172610555742</v>
      </c>
      <c r="J26" s="135">
        <v>0.13903112383340907</v>
      </c>
      <c r="K26" s="6"/>
    </row>
    <row r="27" spans="2:11" ht="13.8" thickBot="1">
      <c r="B27" s="5"/>
      <c r="C27" s="7" t="s">
        <v>14</v>
      </c>
      <c r="D27" s="7" t="s">
        <v>165</v>
      </c>
      <c r="E27" s="135">
        <v>0.08200726461566442</v>
      </c>
      <c r="F27" s="135">
        <v>0.08280070727844144</v>
      </c>
      <c r="G27" s="135">
        <v>0.0838430051880753</v>
      </c>
      <c r="H27" s="135">
        <v>0.08529398213756649</v>
      </c>
      <c r="I27" s="135">
        <v>0.08878915186647879</v>
      </c>
      <c r="J27" s="135">
        <v>0.09146232169175204</v>
      </c>
      <c r="K27" s="6"/>
    </row>
    <row r="28" spans="2:11" ht="13.8" thickBot="1">
      <c r="B28" s="9"/>
      <c r="C28" s="10"/>
      <c r="D28" s="10"/>
      <c r="E28" s="10"/>
      <c r="F28" s="10"/>
      <c r="G28" s="10"/>
      <c r="H28" s="10"/>
      <c r="I28" s="10"/>
      <c r="J28" s="10"/>
      <c r="K28" s="11"/>
    </row>
    <row r="29" spans="2:11" ht="13.8" thickBot="1">
      <c r="B29" s="80"/>
      <c r="C29" s="80"/>
      <c r="D29" s="80"/>
      <c r="E29" s="80"/>
      <c r="F29" s="80"/>
      <c r="G29" s="80"/>
      <c r="H29" s="80"/>
      <c r="I29" s="80"/>
      <c r="J29" s="80"/>
      <c r="K29" s="80"/>
    </row>
    <row r="30" spans="2:11" ht="14.25">
      <c r="B30" s="2"/>
      <c r="C30" s="63"/>
      <c r="D30" s="63"/>
      <c r="E30" s="63"/>
      <c r="F30" s="63"/>
      <c r="G30" s="63"/>
      <c r="H30" s="63"/>
      <c r="I30" s="63"/>
      <c r="J30" s="63"/>
      <c r="K30" s="4"/>
    </row>
    <row r="31" spans="2:11" ht="27.75" customHeight="1">
      <c r="B31" s="5"/>
      <c r="C31" s="131"/>
      <c r="D31" s="165"/>
      <c r="E31" s="304" t="s">
        <v>413</v>
      </c>
      <c r="F31" s="304"/>
      <c r="G31" s="304"/>
      <c r="H31" s="304"/>
      <c r="I31" s="304"/>
      <c r="J31" s="304"/>
      <c r="K31" s="6"/>
    </row>
    <row r="32" spans="2:11" ht="14.25">
      <c r="B32" s="5"/>
      <c r="C32" s="131"/>
      <c r="D32" s="162"/>
      <c r="E32" s="292" t="s">
        <v>177</v>
      </c>
      <c r="F32" s="292"/>
      <c r="G32" s="292"/>
      <c r="H32" s="292"/>
      <c r="I32" s="292"/>
      <c r="J32" s="292"/>
      <c r="K32" s="6"/>
    </row>
    <row r="33" spans="2:11" ht="14.25">
      <c r="B33" s="5"/>
      <c r="C33" s="131"/>
      <c r="D33" s="167"/>
      <c r="E33" s="167"/>
      <c r="F33" s="167"/>
      <c r="G33" s="167"/>
      <c r="H33" s="167"/>
      <c r="I33" s="167"/>
      <c r="J33" s="7"/>
      <c r="K33" s="6"/>
    </row>
    <row r="34" spans="2:11" ht="23.25" customHeight="1">
      <c r="B34" s="5"/>
      <c r="C34" s="131"/>
      <c r="D34" s="111"/>
      <c r="E34" s="293" t="s">
        <v>212</v>
      </c>
      <c r="F34" s="293"/>
      <c r="G34" s="293"/>
      <c r="H34" s="293"/>
      <c r="I34" s="293"/>
      <c r="J34" s="293"/>
      <c r="K34" s="6"/>
    </row>
    <row r="35" spans="2:11" ht="14.25">
      <c r="B35" s="5"/>
      <c r="C35" s="111"/>
      <c r="D35" s="111"/>
      <c r="E35" s="111"/>
      <c r="F35" s="111"/>
      <c r="G35" s="111"/>
      <c r="H35" s="111"/>
      <c r="I35" s="111"/>
      <c r="J35" s="83"/>
      <c r="K35" s="6"/>
    </row>
    <row r="36" spans="2:11" ht="14.25">
      <c r="B36" s="5"/>
      <c r="C36" s="65"/>
      <c r="D36" s="7"/>
      <c r="E36" s="7"/>
      <c r="F36" s="7"/>
      <c r="G36" s="7"/>
      <c r="H36" s="7"/>
      <c r="I36" s="7"/>
      <c r="J36" s="7"/>
      <c r="K36" s="6"/>
    </row>
    <row r="37" spans="2:11" ht="13.8" thickBot="1">
      <c r="B37" s="5"/>
      <c r="C37" s="8" t="s">
        <v>11</v>
      </c>
      <c r="D37" s="8" t="s">
        <v>0</v>
      </c>
      <c r="E37" s="8">
        <v>2016</v>
      </c>
      <c r="F37" s="8">
        <v>2017</v>
      </c>
      <c r="G37" s="8">
        <v>2018</v>
      </c>
      <c r="H37" s="8">
        <v>2019</v>
      </c>
      <c r="I37" s="8">
        <v>2020</v>
      </c>
      <c r="J37" s="8">
        <v>2021</v>
      </c>
      <c r="K37" s="6"/>
    </row>
    <row r="38" spans="2:11" ht="13.8" thickBot="1">
      <c r="B38" s="5"/>
      <c r="C38" s="7" t="s">
        <v>12</v>
      </c>
      <c r="D38" s="7" t="s">
        <v>66</v>
      </c>
      <c r="E38" s="114">
        <v>463149.3505002177</v>
      </c>
      <c r="F38" s="114">
        <v>456531.94898939645</v>
      </c>
      <c r="G38" s="114">
        <v>440944.07349531574</v>
      </c>
      <c r="H38" s="114">
        <v>422191.67008908436</v>
      </c>
      <c r="I38" s="114">
        <v>385992.1960601806</v>
      </c>
      <c r="J38" s="114">
        <v>351303.45548094856</v>
      </c>
      <c r="K38" s="6"/>
    </row>
    <row r="39" spans="2:11" ht="13.8" thickBot="1">
      <c r="B39" s="5"/>
      <c r="C39" s="7" t="s">
        <v>12</v>
      </c>
      <c r="D39" s="7" t="s">
        <v>165</v>
      </c>
      <c r="E39" s="114">
        <v>462414.14405991195</v>
      </c>
      <c r="F39" s="114">
        <v>464477.919386618</v>
      </c>
      <c r="G39" s="114">
        <v>472978.4719625668</v>
      </c>
      <c r="H39" s="114">
        <v>483745.2871265359</v>
      </c>
      <c r="I39" s="114">
        <v>513741.81667469285</v>
      </c>
      <c r="J39" s="114">
        <v>542460.2082263767</v>
      </c>
      <c r="K39" s="6"/>
    </row>
    <row r="40" spans="2:11" ht="13.8" thickBot="1">
      <c r="B40" s="5"/>
      <c r="C40" s="7" t="s">
        <v>13</v>
      </c>
      <c r="D40" s="7" t="s">
        <v>66</v>
      </c>
      <c r="E40" s="114">
        <v>783555.3570044705</v>
      </c>
      <c r="F40" s="114">
        <v>764327.2141336112</v>
      </c>
      <c r="G40" s="114">
        <v>744439.7832396874</v>
      </c>
      <c r="H40" s="114">
        <v>725107.1943645227</v>
      </c>
      <c r="I40" s="114">
        <v>703087.5280919614</v>
      </c>
      <c r="J40" s="114">
        <v>683051.9985346404</v>
      </c>
      <c r="K40" s="6"/>
    </row>
    <row r="41" spans="2:11" ht="13.8" thickBot="1">
      <c r="B41" s="5"/>
      <c r="C41" s="7" t="s">
        <v>13</v>
      </c>
      <c r="D41" s="7" t="s">
        <v>165</v>
      </c>
      <c r="E41" s="114">
        <v>784307.5420104995</v>
      </c>
      <c r="F41" s="114">
        <v>768624.6412136722</v>
      </c>
      <c r="G41" s="114">
        <v>753510.3571854063</v>
      </c>
      <c r="H41" s="114">
        <v>738687.8466245164</v>
      </c>
      <c r="I41" s="114">
        <v>724144.1712434622</v>
      </c>
      <c r="J41" s="114">
        <v>710306.0308435474</v>
      </c>
      <c r="K41" s="6"/>
    </row>
    <row r="42" spans="2:11" ht="13.8" thickBot="1">
      <c r="B42" s="5"/>
      <c r="C42" s="7" t="s">
        <v>14</v>
      </c>
      <c r="D42" s="7" t="s">
        <v>66</v>
      </c>
      <c r="E42" s="114">
        <v>48817.175915652755</v>
      </c>
      <c r="F42" s="114">
        <v>54243.384861724226</v>
      </c>
      <c r="G42" s="114">
        <v>59388.4993271422</v>
      </c>
      <c r="H42" s="114">
        <v>64265.39610256381</v>
      </c>
      <c r="I42" s="114">
        <v>67376.64253035333</v>
      </c>
      <c r="J42" s="114">
        <v>71029.62974595343</v>
      </c>
      <c r="K42" s="6"/>
    </row>
    <row r="43" spans="2:11" ht="13.8" thickBot="1">
      <c r="B43" s="5"/>
      <c r="C43" s="7" t="s">
        <v>14</v>
      </c>
      <c r="D43" s="7" t="s">
        <v>165</v>
      </c>
      <c r="E43" s="114">
        <v>42809.687421831964</v>
      </c>
      <c r="F43" s="114">
        <v>43000.387789224726</v>
      </c>
      <c r="G43" s="114">
        <v>43382.537798564954</v>
      </c>
      <c r="H43" s="114">
        <v>43947.21491603977</v>
      </c>
      <c r="I43" s="114">
        <v>45521.515115387134</v>
      </c>
      <c r="J43" s="114">
        <v>46727.176278783234</v>
      </c>
      <c r="K43" s="6"/>
    </row>
    <row r="44" spans="2:11" ht="13.8" thickBot="1">
      <c r="B44" s="9"/>
      <c r="C44" s="10"/>
      <c r="D44" s="10"/>
      <c r="E44" s="10"/>
      <c r="F44" s="10"/>
      <c r="G44" s="10"/>
      <c r="H44" s="10"/>
      <c r="I44" s="10"/>
      <c r="J44" s="10"/>
      <c r="K44" s="11"/>
    </row>
    <row r="45" spans="2:11" ht="13.8" thickBot="1">
      <c r="B45" s="80"/>
      <c r="C45" s="80"/>
      <c r="D45" s="80"/>
      <c r="E45" s="80"/>
      <c r="F45" s="80"/>
      <c r="G45" s="80"/>
      <c r="H45" s="80"/>
      <c r="I45" s="80"/>
      <c r="J45" s="80"/>
      <c r="K45" s="80"/>
    </row>
    <row r="46" spans="2:11" ht="14.25">
      <c r="B46" s="2"/>
      <c r="C46" s="63"/>
      <c r="D46" s="63"/>
      <c r="E46" s="63"/>
      <c r="F46" s="63"/>
      <c r="G46" s="63"/>
      <c r="H46" s="63"/>
      <c r="I46" s="63"/>
      <c r="J46" s="63"/>
      <c r="K46" s="4"/>
    </row>
    <row r="47" spans="2:11" ht="13.8">
      <c r="B47" s="5"/>
      <c r="C47" s="131"/>
      <c r="D47" s="161"/>
      <c r="E47" s="291" t="s">
        <v>290</v>
      </c>
      <c r="F47" s="291"/>
      <c r="G47" s="291"/>
      <c r="H47" s="291"/>
      <c r="I47" s="291"/>
      <c r="J47" s="291"/>
      <c r="K47" s="6"/>
    </row>
    <row r="48" spans="2:11" ht="14.25">
      <c r="B48" s="5"/>
      <c r="C48" s="131"/>
      <c r="D48" s="162"/>
      <c r="E48" s="292" t="s">
        <v>181</v>
      </c>
      <c r="F48" s="292"/>
      <c r="G48" s="292"/>
      <c r="H48" s="292"/>
      <c r="I48" s="292"/>
      <c r="J48" s="292"/>
      <c r="K48" s="6"/>
    </row>
    <row r="49" spans="2:11" ht="14.25">
      <c r="B49" s="5"/>
      <c r="C49" s="131"/>
      <c r="D49" s="167"/>
      <c r="E49" s="167"/>
      <c r="F49" s="167"/>
      <c r="G49" s="167"/>
      <c r="H49" s="167"/>
      <c r="I49" s="167"/>
      <c r="J49" s="7"/>
      <c r="K49" s="6"/>
    </row>
    <row r="50" spans="2:11" ht="37.5" customHeight="1">
      <c r="B50" s="5"/>
      <c r="C50" s="131"/>
      <c r="D50" s="111"/>
      <c r="E50" s="293" t="s">
        <v>213</v>
      </c>
      <c r="F50" s="293"/>
      <c r="G50" s="293"/>
      <c r="H50" s="293"/>
      <c r="I50" s="293"/>
      <c r="J50" s="293"/>
      <c r="K50" s="6"/>
    </row>
    <row r="51" spans="2:11" ht="14.25">
      <c r="B51" s="5"/>
      <c r="C51" s="111"/>
      <c r="D51" s="111"/>
      <c r="E51" s="111"/>
      <c r="F51" s="111"/>
      <c r="G51" s="111"/>
      <c r="H51" s="111"/>
      <c r="I51" s="111"/>
      <c r="J51" s="83"/>
      <c r="K51" s="6"/>
    </row>
    <row r="52" spans="2:11" ht="14.25">
      <c r="B52" s="5"/>
      <c r="C52" s="65"/>
      <c r="D52" s="7"/>
      <c r="E52" s="7"/>
      <c r="F52" s="7"/>
      <c r="G52" s="7"/>
      <c r="H52" s="7"/>
      <c r="I52" s="7"/>
      <c r="J52" s="7"/>
      <c r="K52" s="6"/>
    </row>
    <row r="53" spans="2:11" ht="13.8" thickBot="1">
      <c r="B53" s="5"/>
      <c r="C53" s="8" t="s">
        <v>11</v>
      </c>
      <c r="D53" s="8" t="s">
        <v>56</v>
      </c>
      <c r="E53" s="8">
        <v>2016</v>
      </c>
      <c r="F53" s="8">
        <v>2017</v>
      </c>
      <c r="G53" s="8">
        <v>2018</v>
      </c>
      <c r="H53" s="8">
        <v>2019</v>
      </c>
      <c r="I53" s="8">
        <v>2020</v>
      </c>
      <c r="J53" s="8">
        <v>2021</v>
      </c>
      <c r="K53" s="6"/>
    </row>
    <row r="54" spans="2:11" ht="13.8" thickBot="1">
      <c r="B54" s="5"/>
      <c r="C54" s="7" t="s">
        <v>12</v>
      </c>
      <c r="D54" s="7">
        <v>1</v>
      </c>
      <c r="E54" s="114">
        <v>7583.590365222295</v>
      </c>
      <c r="F54" s="114">
        <v>7571.847664041588</v>
      </c>
      <c r="G54" s="114">
        <v>7560.929411673104</v>
      </c>
      <c r="H54" s="114">
        <v>7550.328710845277</v>
      </c>
      <c r="I54" s="114">
        <v>7540.600592844167</v>
      </c>
      <c r="J54" s="114">
        <v>7531.0756242026255</v>
      </c>
      <c r="K54" s="6"/>
    </row>
    <row r="55" spans="2:11" ht="13.8" thickBot="1">
      <c r="B55" s="5"/>
      <c r="C55" s="7" t="s">
        <v>12</v>
      </c>
      <c r="D55" s="7">
        <v>2</v>
      </c>
      <c r="E55" s="114">
        <v>8104.428803067905</v>
      </c>
      <c r="F55" s="114">
        <v>8089.040270881165</v>
      </c>
      <c r="G55" s="114">
        <v>8074.498030977804</v>
      </c>
      <c r="H55" s="114">
        <v>8060.267483370586</v>
      </c>
      <c r="I55" s="114">
        <v>8046.552118152436</v>
      </c>
      <c r="J55" s="114">
        <v>8032.986363247747</v>
      </c>
      <c r="K55" s="6"/>
    </row>
    <row r="56" spans="2:11" ht="13.8" thickBot="1">
      <c r="B56" s="5"/>
      <c r="C56" s="7" t="s">
        <v>12</v>
      </c>
      <c r="D56" s="7">
        <v>3</v>
      </c>
      <c r="E56" s="114">
        <v>9068.783466917914</v>
      </c>
      <c r="F56" s="114">
        <v>9049.379126684586</v>
      </c>
      <c r="G56" s="114">
        <v>9030.031124927764</v>
      </c>
      <c r="H56" s="114">
        <v>9010.742023357945</v>
      </c>
      <c r="I56" s="114">
        <v>8989.081978294256</v>
      </c>
      <c r="J56" s="114">
        <v>8967.238471933544</v>
      </c>
      <c r="K56" s="6"/>
    </row>
    <row r="57" spans="2:11" ht="13.8" thickBot="1">
      <c r="B57" s="5"/>
      <c r="C57" s="7" t="s">
        <v>13</v>
      </c>
      <c r="D57" s="7">
        <v>1</v>
      </c>
      <c r="E57" s="114">
        <v>4538.606087078983</v>
      </c>
      <c r="F57" s="114">
        <v>4528.663447826117</v>
      </c>
      <c r="G57" s="114">
        <v>4518.696365643592</v>
      </c>
      <c r="H57" s="114">
        <v>4509.70254949082</v>
      </c>
      <c r="I57" s="114">
        <v>4502.2710574655175</v>
      </c>
      <c r="J57" s="114">
        <v>4493.853289580807</v>
      </c>
      <c r="K57" s="6"/>
    </row>
    <row r="58" spans="2:11" ht="13.8" thickBot="1">
      <c r="B58" s="5"/>
      <c r="C58" s="7" t="s">
        <v>13</v>
      </c>
      <c r="D58" s="7">
        <v>2</v>
      </c>
      <c r="E58" s="114">
        <v>5585.0579914917835</v>
      </c>
      <c r="F58" s="114">
        <v>5574.219572146297</v>
      </c>
      <c r="G58" s="114">
        <v>5563.354507690297</v>
      </c>
      <c r="H58" s="114">
        <v>5553.55039547212</v>
      </c>
      <c r="I58" s="114">
        <v>5545.449364660842</v>
      </c>
      <c r="J58" s="114">
        <v>5536.273199664092</v>
      </c>
      <c r="K58" s="6"/>
    </row>
    <row r="59" spans="2:11" ht="13.8" thickBot="1">
      <c r="B59" s="5"/>
      <c r="C59" s="7" t="s">
        <v>13</v>
      </c>
      <c r="D59" s="7">
        <v>3</v>
      </c>
      <c r="E59" s="114">
        <v>5828.787455470219</v>
      </c>
      <c r="F59" s="114">
        <v>5818.005394067666</v>
      </c>
      <c r="G59" s="114">
        <v>5807.196826104659</v>
      </c>
      <c r="H59" s="114">
        <v>5797.443693607719</v>
      </c>
      <c r="I59" s="114">
        <v>5789.384786783125</v>
      </c>
      <c r="J59" s="114">
        <v>5780.25633628853</v>
      </c>
      <c r="K59" s="6"/>
    </row>
    <row r="60" spans="2:11" ht="13.8" thickBot="1">
      <c r="B60" s="5"/>
      <c r="C60" s="7" t="s">
        <v>14</v>
      </c>
      <c r="D60" s="7">
        <v>1</v>
      </c>
      <c r="E60" s="114">
        <v>6207.701760764639</v>
      </c>
      <c r="F60" s="114">
        <v>6195.334260265597</v>
      </c>
      <c r="G60" s="114">
        <v>6182.7812511146185</v>
      </c>
      <c r="H60" s="114">
        <v>6170.464195214499</v>
      </c>
      <c r="I60" s="114">
        <v>6158.40852874298</v>
      </c>
      <c r="J60" s="114">
        <v>6146.352718981181</v>
      </c>
      <c r="K60" s="6"/>
    </row>
    <row r="61" spans="2:11" ht="13.8" thickBot="1">
      <c r="B61" s="5"/>
      <c r="C61" s="7" t="s">
        <v>14</v>
      </c>
      <c r="D61" s="7">
        <v>2</v>
      </c>
      <c r="E61" s="114">
        <v>7532.2225269750015</v>
      </c>
      <c r="F61" s="114">
        <v>7514.905207607118</v>
      </c>
      <c r="G61" s="114">
        <v>7497.328182238449</v>
      </c>
      <c r="H61" s="114">
        <v>7480.081513125387</v>
      </c>
      <c r="I61" s="114">
        <v>7463.200873887189</v>
      </c>
      <c r="J61" s="114">
        <v>7446.32003498824</v>
      </c>
      <c r="K61" s="6"/>
    </row>
    <row r="62" spans="2:11" ht="13.8" thickBot="1">
      <c r="B62" s="5"/>
      <c r="C62" s="7" t="s">
        <v>14</v>
      </c>
      <c r="D62" s="7">
        <v>3</v>
      </c>
      <c r="E62" s="114">
        <v>7845.970070849536</v>
      </c>
      <c r="F62" s="114">
        <v>7830.07897996606</v>
      </c>
      <c r="G62" s="114">
        <v>7813.949392490807</v>
      </c>
      <c r="H62" s="114">
        <v>7798.123000133484</v>
      </c>
      <c r="I62" s="114">
        <v>7782.632607802667</v>
      </c>
      <c r="J62" s="114">
        <v>7767.142014335998</v>
      </c>
      <c r="K62" s="6"/>
    </row>
    <row r="63" spans="2:11" ht="13.8" thickBot="1">
      <c r="B63" s="9"/>
      <c r="C63" s="10"/>
      <c r="D63" s="10"/>
      <c r="E63" s="10"/>
      <c r="F63" s="10"/>
      <c r="G63" s="10"/>
      <c r="H63" s="10"/>
      <c r="I63" s="10"/>
      <c r="J63" s="10"/>
      <c r="K63" s="11"/>
    </row>
    <row r="64" spans="2:11" ht="14.25">
      <c r="B64" s="80"/>
      <c r="C64" s="80"/>
      <c r="D64" s="80"/>
      <c r="E64" s="80"/>
      <c r="F64" s="80"/>
      <c r="G64" s="80"/>
      <c r="H64" s="80"/>
      <c r="I64" s="80"/>
      <c r="J64" s="80"/>
      <c r="K64" s="80"/>
    </row>
    <row r="65" spans="2:11" ht="14.25">
      <c r="B65" s="80"/>
      <c r="C65" s="80"/>
      <c r="D65" s="80"/>
      <c r="E65" s="80"/>
      <c r="F65" s="80"/>
      <c r="G65" s="80"/>
      <c r="H65" s="80"/>
      <c r="I65" s="80"/>
      <c r="J65" s="80"/>
      <c r="K65" s="80"/>
    </row>
    <row r="66" spans="2:11" ht="15" customHeight="1">
      <c r="B66" s="80"/>
      <c r="C66" s="80"/>
      <c r="D66" s="80"/>
      <c r="E66" s="80"/>
      <c r="F66" s="80"/>
      <c r="G66" s="80"/>
      <c r="H66" s="80"/>
      <c r="I66" s="80"/>
      <c r="J66" s="80"/>
      <c r="K66" s="80"/>
    </row>
    <row r="67" spans="2:11" ht="14.25">
      <c r="B67" s="80"/>
      <c r="C67" s="80"/>
      <c r="D67" s="80"/>
      <c r="E67" s="80"/>
      <c r="F67" s="80"/>
      <c r="G67" s="80"/>
      <c r="H67" s="80"/>
      <c r="I67" s="80"/>
      <c r="J67" s="80"/>
      <c r="K67" s="80"/>
    </row>
    <row r="68" spans="2:11" ht="14.25">
      <c r="B68" s="80"/>
      <c r="C68" s="80"/>
      <c r="D68" s="80"/>
      <c r="E68" s="80"/>
      <c r="F68" s="80"/>
      <c r="G68" s="80"/>
      <c r="H68" s="80"/>
      <c r="I68" s="80"/>
      <c r="J68" s="80"/>
      <c r="K68" s="80"/>
    </row>
    <row r="69" spans="2:11" ht="14.25">
      <c r="B69" s="80"/>
      <c r="C69" s="80"/>
      <c r="D69" s="80"/>
      <c r="E69" s="80"/>
      <c r="F69" s="80"/>
      <c r="G69" s="80"/>
      <c r="H69" s="80"/>
      <c r="I69" s="80"/>
      <c r="J69" s="80"/>
      <c r="K69" s="80"/>
    </row>
    <row r="70" spans="2:11" ht="14.25">
      <c r="B70" s="80"/>
      <c r="C70" s="80"/>
      <c r="D70" s="80"/>
      <c r="E70" s="80"/>
      <c r="F70" s="80"/>
      <c r="G70" s="80"/>
      <c r="H70" s="80"/>
      <c r="I70" s="80"/>
      <c r="J70" s="80"/>
      <c r="K70" s="80"/>
    </row>
    <row r="71" spans="2:11" ht="14.25">
      <c r="B71" s="80"/>
      <c r="C71" s="80"/>
      <c r="D71" s="80"/>
      <c r="E71" s="80"/>
      <c r="F71" s="80"/>
      <c r="G71" s="80"/>
      <c r="H71" s="80"/>
      <c r="I71" s="80"/>
      <c r="J71" s="80"/>
      <c r="K71" s="80"/>
    </row>
    <row r="72" spans="2:11" ht="14.25">
      <c r="B72" s="80"/>
      <c r="C72" s="80"/>
      <c r="D72" s="80"/>
      <c r="E72" s="80"/>
      <c r="F72" s="80"/>
      <c r="G72" s="80"/>
      <c r="H72" s="80"/>
      <c r="I72" s="80"/>
      <c r="J72" s="80"/>
      <c r="K72" s="80"/>
    </row>
    <row r="73" spans="2:11" ht="14.25">
      <c r="B73" s="80"/>
      <c r="C73" s="80"/>
      <c r="D73" s="80"/>
      <c r="E73" s="80"/>
      <c r="F73" s="80"/>
      <c r="G73" s="80"/>
      <c r="H73" s="80"/>
      <c r="I73" s="80"/>
      <c r="J73" s="80"/>
      <c r="K73" s="80"/>
    </row>
    <row r="74" spans="2:11" ht="14.25">
      <c r="B74" s="80"/>
      <c r="C74" s="80"/>
      <c r="D74" s="80"/>
      <c r="E74" s="80"/>
      <c r="F74" s="80"/>
      <c r="G74" s="80"/>
      <c r="H74" s="80"/>
      <c r="I74" s="80"/>
      <c r="J74" s="80"/>
      <c r="K74" s="80"/>
    </row>
    <row r="75" spans="2:11" ht="14.25">
      <c r="B75" s="80"/>
      <c r="C75" s="80"/>
      <c r="D75" s="80"/>
      <c r="E75" s="80"/>
      <c r="F75" s="80"/>
      <c r="G75" s="80"/>
      <c r="H75" s="80"/>
      <c r="I75" s="80"/>
      <c r="J75" s="80"/>
      <c r="K75" s="80"/>
    </row>
    <row r="76" spans="2:11" ht="14.25">
      <c r="B76" s="80"/>
      <c r="C76" s="80"/>
      <c r="D76" s="80"/>
      <c r="E76" s="80"/>
      <c r="F76" s="80"/>
      <c r="G76" s="80"/>
      <c r="H76" s="80"/>
      <c r="I76" s="80"/>
      <c r="J76" s="80"/>
      <c r="K76" s="80"/>
    </row>
    <row r="77" spans="2:11" ht="14.25">
      <c r="B77" s="80"/>
      <c r="C77" s="80"/>
      <c r="D77" s="80"/>
      <c r="E77" s="80"/>
      <c r="F77" s="80"/>
      <c r="G77" s="80"/>
      <c r="H77" s="80"/>
      <c r="I77" s="80"/>
      <c r="J77" s="80"/>
      <c r="K77" s="80"/>
    </row>
    <row r="78" spans="2:11" ht="14.25">
      <c r="B78" s="80"/>
      <c r="C78" s="80"/>
      <c r="D78" s="80"/>
      <c r="E78" s="80"/>
      <c r="F78" s="80"/>
      <c r="G78" s="80"/>
      <c r="H78" s="80"/>
      <c r="I78" s="80"/>
      <c r="J78" s="80"/>
      <c r="K78" s="80"/>
    </row>
    <row r="79" spans="2:11" ht="14.25">
      <c r="B79" s="80"/>
      <c r="C79" s="80"/>
      <c r="D79" s="80"/>
      <c r="E79" s="80"/>
      <c r="F79" s="80"/>
      <c r="G79" s="80"/>
      <c r="H79" s="80"/>
      <c r="I79" s="80"/>
      <c r="J79" s="80"/>
      <c r="K79" s="80"/>
    </row>
    <row r="80" spans="2:11" ht="14.25">
      <c r="B80" s="80"/>
      <c r="C80" s="80"/>
      <c r="D80" s="80"/>
      <c r="E80" s="80"/>
      <c r="F80" s="80"/>
      <c r="G80" s="80"/>
      <c r="H80" s="80"/>
      <c r="I80" s="80"/>
      <c r="J80" s="80"/>
      <c r="K80" s="80"/>
    </row>
    <row r="81" spans="2:11" ht="14.25">
      <c r="B81" s="80"/>
      <c r="C81" s="80"/>
      <c r="D81" s="80"/>
      <c r="E81" s="80"/>
      <c r="F81" s="80"/>
      <c r="G81" s="80"/>
      <c r="H81" s="80"/>
      <c r="I81" s="80"/>
      <c r="J81" s="80"/>
      <c r="K81" s="80"/>
    </row>
    <row r="82" spans="2:11" ht="14.25">
      <c r="B82" s="80"/>
      <c r="C82" s="80"/>
      <c r="D82" s="80"/>
      <c r="E82" s="80"/>
      <c r="F82" s="80"/>
      <c r="G82" s="80"/>
      <c r="H82" s="80"/>
      <c r="I82" s="80"/>
      <c r="J82" s="80"/>
      <c r="K82" s="80"/>
    </row>
    <row r="83" spans="2:11" ht="14.25">
      <c r="B83" s="80"/>
      <c r="C83" s="80"/>
      <c r="D83" s="80"/>
      <c r="E83" s="80"/>
      <c r="F83" s="80"/>
      <c r="G83" s="80"/>
      <c r="H83" s="80"/>
      <c r="I83" s="80"/>
      <c r="J83" s="80"/>
      <c r="K83" s="80"/>
    </row>
    <row r="84" spans="2:11" ht="14.25">
      <c r="B84" s="80"/>
      <c r="C84" s="80"/>
      <c r="D84" s="80"/>
      <c r="E84" s="80"/>
      <c r="F84" s="80"/>
      <c r="G84" s="80"/>
      <c r="H84" s="80"/>
      <c r="I84" s="80"/>
      <c r="J84" s="80"/>
      <c r="K84" s="80"/>
    </row>
    <row r="85" spans="2:11" ht="15" customHeight="1">
      <c r="B85" s="80"/>
      <c r="C85" s="80"/>
      <c r="D85" s="80"/>
      <c r="E85" s="80"/>
      <c r="F85" s="80"/>
      <c r="G85" s="80"/>
      <c r="H85" s="80"/>
      <c r="I85" s="80"/>
      <c r="J85" s="80"/>
      <c r="K85" s="80"/>
    </row>
    <row r="86" spans="2:11" ht="14.25">
      <c r="B86" s="80"/>
      <c r="C86" s="80"/>
      <c r="D86" s="80"/>
      <c r="E86" s="80"/>
      <c r="F86" s="80"/>
      <c r="G86" s="80"/>
      <c r="H86" s="80"/>
      <c r="I86" s="80"/>
      <c r="J86" s="80"/>
      <c r="K86" s="80"/>
    </row>
    <row r="87" spans="2:11" ht="14.25">
      <c r="B87" s="80"/>
      <c r="C87" s="80"/>
      <c r="D87" s="80"/>
      <c r="E87" s="80"/>
      <c r="F87" s="80"/>
      <c r="G87" s="80"/>
      <c r="H87" s="80"/>
      <c r="I87" s="80"/>
      <c r="J87" s="80"/>
      <c r="K87" s="80"/>
    </row>
    <row r="88" spans="2:11" ht="14.25">
      <c r="B88" s="80"/>
      <c r="C88" s="80"/>
      <c r="D88" s="80"/>
      <c r="E88" s="80"/>
      <c r="F88" s="80"/>
      <c r="G88" s="80"/>
      <c r="H88" s="80"/>
      <c r="I88" s="80"/>
      <c r="J88" s="80"/>
      <c r="K88" s="80"/>
    </row>
    <row r="89" spans="2:11" ht="14.25">
      <c r="B89" s="80"/>
      <c r="C89" s="80"/>
      <c r="D89" s="80"/>
      <c r="E89" s="80"/>
      <c r="F89" s="80"/>
      <c r="G89" s="80"/>
      <c r="H89" s="80"/>
      <c r="I89" s="80"/>
      <c r="J89" s="80"/>
      <c r="K89" s="80"/>
    </row>
    <row r="90" spans="2:11" ht="14.25">
      <c r="B90" s="80"/>
      <c r="C90" s="80"/>
      <c r="D90" s="80"/>
      <c r="E90" s="80"/>
      <c r="F90" s="80"/>
      <c r="G90" s="80"/>
      <c r="H90" s="80"/>
      <c r="I90" s="80"/>
      <c r="J90" s="80"/>
      <c r="K90" s="80"/>
    </row>
    <row r="91" spans="2:11" ht="14.25">
      <c r="B91" s="80"/>
      <c r="C91" s="80"/>
      <c r="D91" s="80"/>
      <c r="E91" s="80"/>
      <c r="F91" s="80"/>
      <c r="G91" s="80"/>
      <c r="H91" s="80"/>
      <c r="I91" s="80"/>
      <c r="J91" s="80"/>
      <c r="K91" s="80"/>
    </row>
    <row r="92" spans="2:11" ht="14.25">
      <c r="B92" s="80"/>
      <c r="C92" s="80"/>
      <c r="D92" s="80"/>
      <c r="E92" s="80"/>
      <c r="F92" s="80"/>
      <c r="G92" s="80"/>
      <c r="H92" s="80"/>
      <c r="I92" s="80"/>
      <c r="J92" s="80"/>
      <c r="K92" s="80"/>
    </row>
    <row r="93" spans="2:11" ht="14.25">
      <c r="B93" s="80"/>
      <c r="C93" s="80"/>
      <c r="D93" s="80"/>
      <c r="E93" s="80"/>
      <c r="F93" s="80"/>
      <c r="G93" s="80"/>
      <c r="H93" s="80"/>
      <c r="I93" s="80"/>
      <c r="J93" s="80"/>
      <c r="K93" s="80"/>
    </row>
    <row r="94" spans="2:11" ht="14.25">
      <c r="B94" s="80"/>
      <c r="C94" s="80"/>
      <c r="D94" s="80"/>
      <c r="E94" s="80"/>
      <c r="F94" s="80"/>
      <c r="G94" s="80"/>
      <c r="H94" s="80"/>
      <c r="I94" s="80"/>
      <c r="J94" s="80"/>
      <c r="K94" s="80"/>
    </row>
    <row r="95" spans="2:11" ht="14.25">
      <c r="B95" s="80"/>
      <c r="C95" s="80"/>
      <c r="D95" s="80"/>
      <c r="E95" s="80"/>
      <c r="F95" s="80"/>
      <c r="G95" s="80"/>
      <c r="H95" s="80"/>
      <c r="I95" s="80"/>
      <c r="J95" s="80"/>
      <c r="K95" s="80"/>
    </row>
    <row r="96" spans="2:11" ht="14.25">
      <c r="B96" s="80"/>
      <c r="C96" s="80"/>
      <c r="D96" s="80"/>
      <c r="E96" s="80"/>
      <c r="F96" s="80"/>
      <c r="G96" s="80"/>
      <c r="H96" s="80"/>
      <c r="I96" s="80"/>
      <c r="J96" s="80"/>
      <c r="K96" s="80"/>
    </row>
    <row r="97" spans="2:11" ht="14.25">
      <c r="B97" s="80"/>
      <c r="C97" s="80"/>
      <c r="D97" s="80"/>
      <c r="E97" s="80"/>
      <c r="F97" s="80"/>
      <c r="G97" s="80"/>
      <c r="H97" s="80"/>
      <c r="I97" s="80"/>
      <c r="J97" s="80"/>
      <c r="K97" s="80"/>
    </row>
    <row r="98" spans="2:11" ht="14.25">
      <c r="B98" s="80"/>
      <c r="C98" s="80"/>
      <c r="D98" s="80"/>
      <c r="E98" s="80"/>
      <c r="F98" s="80"/>
      <c r="G98" s="80"/>
      <c r="H98" s="80"/>
      <c r="I98" s="80"/>
      <c r="J98" s="80"/>
      <c r="K98" s="80"/>
    </row>
    <row r="99" spans="2:11" ht="14.25">
      <c r="B99" s="80"/>
      <c r="C99" s="80"/>
      <c r="D99" s="80"/>
      <c r="E99" s="80"/>
      <c r="F99" s="80"/>
      <c r="G99" s="80"/>
      <c r="H99" s="80"/>
      <c r="I99" s="80"/>
      <c r="J99" s="80"/>
      <c r="K99" s="80"/>
    </row>
    <row r="100" spans="2:11" ht="14.25">
      <c r="B100" s="80"/>
      <c r="C100" s="80"/>
      <c r="D100" s="80"/>
      <c r="E100" s="80"/>
      <c r="F100" s="80"/>
      <c r="G100" s="80"/>
      <c r="H100" s="80"/>
      <c r="I100" s="80"/>
      <c r="J100" s="80"/>
      <c r="K100" s="80"/>
    </row>
    <row r="101" spans="2:11" ht="15" customHeight="1">
      <c r="B101" s="80"/>
      <c r="C101" s="80"/>
      <c r="D101" s="80"/>
      <c r="E101" s="80"/>
      <c r="F101" s="80"/>
      <c r="G101" s="80"/>
      <c r="H101" s="80"/>
      <c r="I101" s="80"/>
      <c r="J101" s="80"/>
      <c r="K101" s="80"/>
    </row>
    <row r="102" spans="2:11" ht="14.25">
      <c r="B102" s="80"/>
      <c r="C102" s="80"/>
      <c r="D102" s="80"/>
      <c r="E102" s="80"/>
      <c r="F102" s="80"/>
      <c r="G102" s="80"/>
      <c r="H102" s="80"/>
      <c r="I102" s="80"/>
      <c r="J102" s="80"/>
      <c r="K102" s="80"/>
    </row>
    <row r="103" spans="2:11" ht="14.25">
      <c r="B103" s="80"/>
      <c r="C103" s="80"/>
      <c r="D103" s="80"/>
      <c r="E103" s="80"/>
      <c r="F103" s="80"/>
      <c r="G103" s="80"/>
      <c r="H103" s="80"/>
      <c r="I103" s="80"/>
      <c r="J103" s="80"/>
      <c r="K103" s="80"/>
    </row>
    <row r="104" spans="2:11" ht="14.25">
      <c r="B104" s="80"/>
      <c r="C104" s="80"/>
      <c r="D104" s="80"/>
      <c r="E104" s="80"/>
      <c r="F104" s="80"/>
      <c r="G104" s="80"/>
      <c r="H104" s="80"/>
      <c r="I104" s="80"/>
      <c r="J104" s="80"/>
      <c r="K104" s="80"/>
    </row>
    <row r="105" spans="2:11" ht="14.25">
      <c r="B105" s="80"/>
      <c r="C105" s="80"/>
      <c r="D105" s="80"/>
      <c r="E105" s="80"/>
      <c r="F105" s="80"/>
      <c r="G105" s="80"/>
      <c r="H105" s="80"/>
      <c r="I105" s="80"/>
      <c r="J105" s="80"/>
      <c r="K105" s="80"/>
    </row>
    <row r="106" spans="2:11" ht="14.25">
      <c r="B106" s="80"/>
      <c r="C106" s="80"/>
      <c r="D106" s="80"/>
      <c r="E106" s="80"/>
      <c r="F106" s="80"/>
      <c r="G106" s="80"/>
      <c r="H106" s="80"/>
      <c r="I106" s="80"/>
      <c r="J106" s="80"/>
      <c r="K106" s="80"/>
    </row>
    <row r="107" spans="2:11" ht="14.25">
      <c r="B107" s="80"/>
      <c r="C107" s="80"/>
      <c r="D107" s="80"/>
      <c r="E107" s="80"/>
      <c r="F107" s="80"/>
      <c r="G107" s="80"/>
      <c r="H107" s="80"/>
      <c r="I107" s="80"/>
      <c r="J107" s="80"/>
      <c r="K107" s="80"/>
    </row>
    <row r="108" spans="2:11" ht="14.25">
      <c r="B108" s="80"/>
      <c r="C108" s="80"/>
      <c r="D108" s="80"/>
      <c r="E108" s="80"/>
      <c r="F108" s="80"/>
      <c r="G108" s="80"/>
      <c r="H108" s="80"/>
      <c r="I108" s="80"/>
      <c r="J108" s="80"/>
      <c r="K108" s="80"/>
    </row>
    <row r="109" spans="2:11" ht="14.25">
      <c r="B109" s="80"/>
      <c r="C109" s="80"/>
      <c r="D109" s="80"/>
      <c r="E109" s="80"/>
      <c r="F109" s="80"/>
      <c r="G109" s="80"/>
      <c r="H109" s="80"/>
      <c r="I109" s="80"/>
      <c r="J109" s="80"/>
      <c r="K109" s="80"/>
    </row>
    <row r="110" spans="2:11" ht="14.25">
      <c r="B110" s="80"/>
      <c r="C110" s="80"/>
      <c r="D110" s="80"/>
      <c r="E110" s="80"/>
      <c r="F110" s="80"/>
      <c r="G110" s="80"/>
      <c r="H110" s="80"/>
      <c r="I110" s="80"/>
      <c r="J110" s="80"/>
      <c r="K110" s="80"/>
    </row>
    <row r="111" spans="2:11" ht="14.25">
      <c r="B111" s="80"/>
      <c r="C111" s="80"/>
      <c r="D111" s="80"/>
      <c r="E111" s="80"/>
      <c r="F111" s="80"/>
      <c r="G111" s="80"/>
      <c r="H111" s="80"/>
      <c r="I111" s="80"/>
      <c r="J111" s="80"/>
      <c r="K111" s="80"/>
    </row>
    <row r="112" spans="2:11" ht="14.25">
      <c r="B112" s="80"/>
      <c r="C112" s="80"/>
      <c r="D112" s="80"/>
      <c r="E112" s="80"/>
      <c r="F112" s="80"/>
      <c r="G112" s="80"/>
      <c r="H112" s="80"/>
      <c r="I112" s="80"/>
      <c r="J112" s="80"/>
      <c r="K112" s="80"/>
    </row>
    <row r="113" spans="2:11" ht="14.25">
      <c r="B113" s="80"/>
      <c r="C113" s="80"/>
      <c r="D113" s="80"/>
      <c r="E113" s="80"/>
      <c r="F113" s="80"/>
      <c r="G113" s="80"/>
      <c r="H113" s="80"/>
      <c r="I113" s="80"/>
      <c r="J113" s="80"/>
      <c r="K113" s="80"/>
    </row>
    <row r="114" spans="2:11" ht="14.25">
      <c r="B114" s="80"/>
      <c r="C114" s="80"/>
      <c r="D114" s="80"/>
      <c r="E114" s="80"/>
      <c r="F114" s="80"/>
      <c r="G114" s="80"/>
      <c r="H114" s="80"/>
      <c r="I114" s="80"/>
      <c r="J114" s="80"/>
      <c r="K114" s="80"/>
    </row>
    <row r="115" spans="2:11" ht="14.25">
      <c r="B115" s="80"/>
      <c r="C115" s="80"/>
      <c r="D115" s="80"/>
      <c r="E115" s="80"/>
      <c r="F115" s="80"/>
      <c r="G115" s="80"/>
      <c r="H115" s="80"/>
      <c r="I115" s="80"/>
      <c r="J115" s="80"/>
      <c r="K115" s="80"/>
    </row>
    <row r="116" spans="2:11" ht="14.25">
      <c r="B116" s="80"/>
      <c r="C116" s="80"/>
      <c r="D116" s="80"/>
      <c r="E116" s="80"/>
      <c r="F116" s="80"/>
      <c r="G116" s="80"/>
      <c r="H116" s="80"/>
      <c r="I116" s="80"/>
      <c r="J116" s="80"/>
      <c r="K116" s="80"/>
    </row>
    <row r="117" spans="2:11" ht="14.25">
      <c r="B117" s="80"/>
      <c r="C117" s="80"/>
      <c r="D117" s="80"/>
      <c r="E117" s="80"/>
      <c r="F117" s="80"/>
      <c r="G117" s="80"/>
      <c r="H117" s="80"/>
      <c r="I117" s="80"/>
      <c r="J117" s="80"/>
      <c r="K117" s="80"/>
    </row>
    <row r="118" spans="2:11" ht="15" customHeight="1">
      <c r="B118" s="80"/>
      <c r="C118" s="80"/>
      <c r="D118" s="80"/>
      <c r="E118" s="80"/>
      <c r="F118" s="80"/>
      <c r="G118" s="80"/>
      <c r="H118" s="80"/>
      <c r="I118" s="80"/>
      <c r="J118" s="80"/>
      <c r="K118" s="80"/>
    </row>
    <row r="119" spans="2:11" ht="14.25">
      <c r="B119" s="80"/>
      <c r="C119" s="80"/>
      <c r="D119" s="80"/>
      <c r="E119" s="80"/>
      <c r="F119" s="80"/>
      <c r="G119" s="80"/>
      <c r="H119" s="80"/>
      <c r="I119" s="80"/>
      <c r="J119" s="80"/>
      <c r="K119" s="80"/>
    </row>
  </sheetData>
  <mergeCells count="12">
    <mergeCell ref="E48:J48"/>
    <mergeCell ref="E50:J50"/>
    <mergeCell ref="D3:I3"/>
    <mergeCell ref="D4:I4"/>
    <mergeCell ref="D6:I6"/>
    <mergeCell ref="E15:J15"/>
    <mergeCell ref="E16:J16"/>
    <mergeCell ref="E18:J18"/>
    <mergeCell ref="E31:J31"/>
    <mergeCell ref="E32:J32"/>
    <mergeCell ref="E34:J34"/>
    <mergeCell ref="E47:J47"/>
  </mergeCells>
  <hyperlinks>
    <hyperlink ref="C1" location="TOC!A1" display="Back to Table of Contents"/>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0"/>
  <sheetViews>
    <sheetView showGridLines="0" workbookViewId="0" topLeftCell="A1"/>
  </sheetViews>
  <sheetFormatPr defaultColWidth="9.25390625" defaultRowHeight="14.25"/>
  <cols>
    <col min="1" max="1" width="9.25390625" style="80" customWidth="1"/>
    <col min="2" max="2" width="9.25390625" style="120" customWidth="1"/>
    <col min="3" max="4" width="18.625" style="120" customWidth="1"/>
    <col min="5" max="10" width="11.625" style="120" customWidth="1"/>
    <col min="11" max="11" width="9.25390625" style="120" customWidth="1"/>
    <col min="12" max="16" width="9.25390625" style="80" customWidth="1"/>
    <col min="17" max="16384" width="9.25390625" style="120" customWidth="1"/>
  </cols>
  <sheetData>
    <row r="1" spans="2:11" ht="13.8" thickBot="1">
      <c r="B1" s="80"/>
      <c r="C1" s="197" t="s">
        <v>241</v>
      </c>
      <c r="D1" s="80"/>
      <c r="E1" s="80"/>
      <c r="F1" s="80"/>
      <c r="G1" s="80"/>
      <c r="H1" s="80"/>
      <c r="I1" s="80"/>
      <c r="J1" s="80"/>
      <c r="K1" s="80"/>
    </row>
    <row r="2" spans="2:11" ht="14.25">
      <c r="B2" s="2"/>
      <c r="C2" s="63"/>
      <c r="D2" s="63"/>
      <c r="E2" s="63"/>
      <c r="F2" s="63"/>
      <c r="G2" s="63"/>
      <c r="H2" s="63"/>
      <c r="I2" s="63"/>
      <c r="J2" s="4"/>
      <c r="K2" s="80"/>
    </row>
    <row r="3" spans="2:11" ht="13.8">
      <c r="B3" s="5"/>
      <c r="C3" s="131"/>
      <c r="D3" s="291" t="s">
        <v>436</v>
      </c>
      <c r="E3" s="291"/>
      <c r="F3" s="291"/>
      <c r="G3" s="291"/>
      <c r="H3" s="291"/>
      <c r="I3" s="291"/>
      <c r="J3" s="6"/>
      <c r="K3" s="80"/>
    </row>
    <row r="4" spans="2:11" ht="14.25">
      <c r="B4" s="5"/>
      <c r="C4" s="131"/>
      <c r="D4" s="292" t="s">
        <v>175</v>
      </c>
      <c r="E4" s="292"/>
      <c r="F4" s="292"/>
      <c r="G4" s="292"/>
      <c r="H4" s="292"/>
      <c r="I4" s="292"/>
      <c r="J4" s="6"/>
      <c r="K4" s="80"/>
    </row>
    <row r="5" spans="2:11" ht="14.25">
      <c r="B5" s="5"/>
      <c r="C5" s="131"/>
      <c r="D5" s="167"/>
      <c r="E5" s="167"/>
      <c r="F5" s="167"/>
      <c r="G5" s="167"/>
      <c r="H5" s="167"/>
      <c r="I5" s="167"/>
      <c r="J5" s="6"/>
      <c r="K5" s="80"/>
    </row>
    <row r="6" spans="2:11" ht="53.55" customHeight="1">
      <c r="B6" s="5"/>
      <c r="C6" s="131"/>
      <c r="D6" s="293" t="s">
        <v>441</v>
      </c>
      <c r="E6" s="293"/>
      <c r="F6" s="293"/>
      <c r="G6" s="293"/>
      <c r="H6" s="293"/>
      <c r="I6" s="293"/>
      <c r="J6" s="6"/>
      <c r="K6" s="80"/>
    </row>
    <row r="7" spans="2:11" ht="14.25">
      <c r="B7" s="5"/>
      <c r="C7" s="111"/>
      <c r="D7" s="111"/>
      <c r="E7" s="111"/>
      <c r="F7" s="111"/>
      <c r="G7" s="111"/>
      <c r="H7" s="111"/>
      <c r="I7" s="111"/>
      <c r="J7" s="6"/>
      <c r="K7" s="80"/>
    </row>
    <row r="8" spans="2:11" ht="14.25">
      <c r="B8" s="5"/>
      <c r="C8" s="7"/>
      <c r="D8" s="7"/>
      <c r="E8" s="7"/>
      <c r="F8" s="7"/>
      <c r="G8" s="7"/>
      <c r="H8" s="7"/>
      <c r="I8" s="7"/>
      <c r="J8" s="6"/>
      <c r="K8" s="80"/>
    </row>
    <row r="9" spans="2:11" ht="13.8" thickBot="1">
      <c r="B9" s="5"/>
      <c r="C9" s="8" t="s">
        <v>0</v>
      </c>
      <c r="D9" s="8">
        <v>2016</v>
      </c>
      <c r="E9" s="8">
        <v>2017</v>
      </c>
      <c r="F9" s="8">
        <v>2018</v>
      </c>
      <c r="G9" s="8">
        <v>2019</v>
      </c>
      <c r="H9" s="8">
        <v>2020</v>
      </c>
      <c r="I9" s="8">
        <v>2021</v>
      </c>
      <c r="J9" s="6"/>
      <c r="K9" s="80"/>
    </row>
    <row r="10" spans="2:11" ht="13.8" thickBot="1">
      <c r="B10" s="5"/>
      <c r="C10" s="7" t="s">
        <v>66</v>
      </c>
      <c r="D10" s="114">
        <v>133.32696204241736</v>
      </c>
      <c r="E10" s="114">
        <v>134.23795957646786</v>
      </c>
      <c r="F10" s="114">
        <v>135.9696260437778</v>
      </c>
      <c r="G10" s="114">
        <v>137.8517814679213</v>
      </c>
      <c r="H10" s="114">
        <v>140.36397989022686</v>
      </c>
      <c r="I10" s="114">
        <v>142.65655369323406</v>
      </c>
      <c r="J10" s="6"/>
      <c r="K10" s="80"/>
    </row>
    <row r="11" spans="2:11" ht="13.8" thickBot="1">
      <c r="B11" s="5"/>
      <c r="C11" s="7" t="s">
        <v>165</v>
      </c>
      <c r="D11" s="114">
        <v>133.55910874939732</v>
      </c>
      <c r="E11" s="114">
        <v>134.75795860763893</v>
      </c>
      <c r="F11" s="114">
        <v>136.77437587505338</v>
      </c>
      <c r="G11" s="114">
        <v>138.8823375759875</v>
      </c>
      <c r="H11" s="114">
        <v>141.65460011176947</v>
      </c>
      <c r="I11" s="114">
        <v>144.38047322509766</v>
      </c>
      <c r="J11" s="6"/>
      <c r="K11" s="80"/>
    </row>
    <row r="12" spans="2:11" ht="13.8" thickBot="1">
      <c r="B12" s="9"/>
      <c r="C12" s="10"/>
      <c r="D12" s="10"/>
      <c r="E12" s="10"/>
      <c r="F12" s="10"/>
      <c r="G12" s="10"/>
      <c r="H12" s="10"/>
      <c r="I12" s="10"/>
      <c r="J12" s="11"/>
      <c r="K12" s="80"/>
    </row>
    <row r="13" spans="2:11" ht="13.8" thickBot="1">
      <c r="B13" s="80"/>
      <c r="C13" s="80"/>
      <c r="D13" s="80"/>
      <c r="E13" s="80"/>
      <c r="F13" s="80"/>
      <c r="G13" s="80"/>
      <c r="H13" s="80"/>
      <c r="I13" s="80"/>
      <c r="J13" s="80"/>
      <c r="K13" s="80"/>
    </row>
    <row r="14" spans="2:11" ht="14.25">
      <c r="B14" s="2"/>
      <c r="C14" s="63"/>
      <c r="D14" s="63"/>
      <c r="E14" s="63"/>
      <c r="F14" s="63"/>
      <c r="G14" s="63"/>
      <c r="H14" s="63"/>
      <c r="I14" s="63"/>
      <c r="J14" s="63"/>
      <c r="K14" s="4"/>
    </row>
    <row r="15" spans="2:11" ht="30.75" customHeight="1">
      <c r="B15" s="5"/>
      <c r="C15" s="131"/>
      <c r="D15" s="161"/>
      <c r="E15" s="304" t="s">
        <v>437</v>
      </c>
      <c r="F15" s="304"/>
      <c r="G15" s="304"/>
      <c r="H15" s="304"/>
      <c r="I15" s="304"/>
      <c r="J15" s="304"/>
      <c r="K15" s="6"/>
    </row>
    <row r="16" spans="2:11" ht="14.25">
      <c r="B16" s="5"/>
      <c r="C16" s="131"/>
      <c r="D16" s="162"/>
      <c r="E16" s="292" t="s">
        <v>55</v>
      </c>
      <c r="F16" s="292"/>
      <c r="G16" s="292"/>
      <c r="H16" s="292"/>
      <c r="I16" s="292"/>
      <c r="J16" s="292"/>
      <c r="K16" s="6"/>
    </row>
    <row r="17" spans="2:11" ht="14.25">
      <c r="B17" s="5"/>
      <c r="C17" s="131"/>
      <c r="D17" s="167"/>
      <c r="E17" s="167"/>
      <c r="F17" s="167"/>
      <c r="G17" s="167"/>
      <c r="H17" s="167"/>
      <c r="I17" s="167"/>
      <c r="J17" s="7"/>
      <c r="K17" s="6"/>
    </row>
    <row r="18" spans="2:11" ht="26.25" customHeight="1">
      <c r="B18" s="5"/>
      <c r="C18" s="131"/>
      <c r="D18" s="111"/>
      <c r="E18" s="293" t="s">
        <v>446</v>
      </c>
      <c r="F18" s="293"/>
      <c r="G18" s="293"/>
      <c r="H18" s="293"/>
      <c r="I18" s="293"/>
      <c r="J18" s="293"/>
      <c r="K18" s="6"/>
    </row>
    <row r="19" spans="2:11" ht="14.25">
      <c r="B19" s="5"/>
      <c r="C19" s="111"/>
      <c r="D19" s="111"/>
      <c r="E19" s="111"/>
      <c r="F19" s="111"/>
      <c r="G19" s="111"/>
      <c r="H19" s="111"/>
      <c r="I19" s="111"/>
      <c r="J19" s="83"/>
      <c r="K19" s="6"/>
    </row>
    <row r="20" spans="2:11" ht="14.25">
      <c r="B20" s="5"/>
      <c r="C20" s="65"/>
      <c r="D20" s="7"/>
      <c r="E20" s="7"/>
      <c r="F20" s="7"/>
      <c r="G20" s="7"/>
      <c r="H20" s="7"/>
      <c r="I20" s="7"/>
      <c r="J20" s="7"/>
      <c r="K20" s="6"/>
    </row>
    <row r="21" spans="2:21" ht="14.4" thickBot="1">
      <c r="B21" s="5"/>
      <c r="C21" s="8" t="s">
        <v>11</v>
      </c>
      <c r="D21" s="8" t="s">
        <v>0</v>
      </c>
      <c r="E21" s="8">
        <v>2016</v>
      </c>
      <c r="F21" s="8">
        <v>2017</v>
      </c>
      <c r="G21" s="8">
        <v>2018</v>
      </c>
      <c r="H21" s="8">
        <v>2019</v>
      </c>
      <c r="I21" s="8">
        <v>2020</v>
      </c>
      <c r="J21" s="8">
        <v>2021</v>
      </c>
      <c r="K21" s="6"/>
      <c r="M21" s="200"/>
      <c r="N21" s="200"/>
      <c r="O21" s="200"/>
      <c r="P21" s="200"/>
      <c r="Q21" s="200"/>
      <c r="R21" s="200"/>
      <c r="S21" s="200"/>
      <c r="T21" s="200"/>
      <c r="U21" s="200"/>
    </row>
    <row r="22" spans="2:21" ht="14.4" thickBot="1">
      <c r="B22" s="5"/>
      <c r="C22" s="7" t="s">
        <v>12</v>
      </c>
      <c r="D22" s="7" t="s">
        <v>66</v>
      </c>
      <c r="E22" s="135">
        <v>0.519668775379842</v>
      </c>
      <c r="F22" s="135">
        <v>0.5199194954729364</v>
      </c>
      <c r="G22" s="135">
        <v>0.5229419419716088</v>
      </c>
      <c r="H22" s="135">
        <v>0.5260913721687042</v>
      </c>
      <c r="I22" s="135">
        <v>0.531571772316358</v>
      </c>
      <c r="J22" s="135">
        <v>0.536897381123807</v>
      </c>
      <c r="K22" s="6"/>
      <c r="M22" s="200"/>
      <c r="N22" s="200"/>
      <c r="O22" s="200"/>
      <c r="P22" s="200"/>
      <c r="Q22" s="200"/>
      <c r="R22" s="200"/>
      <c r="S22" s="200"/>
      <c r="T22" s="200"/>
      <c r="U22" s="200"/>
    </row>
    <row r="23" spans="2:21" ht="14.4" thickBot="1">
      <c r="B23" s="5"/>
      <c r="C23" s="7" t="s">
        <v>12</v>
      </c>
      <c r="D23" s="7" t="s">
        <v>165</v>
      </c>
      <c r="E23" s="135">
        <v>0.5196688829600947</v>
      </c>
      <c r="F23" s="135">
        <v>0.5199198473834789</v>
      </c>
      <c r="G23" s="135">
        <v>0.522941309553164</v>
      </c>
      <c r="H23" s="135">
        <v>0.5260905813295255</v>
      </c>
      <c r="I23" s="135">
        <v>0.5315703358238317</v>
      </c>
      <c r="J23" s="135">
        <v>0.5368966184013285</v>
      </c>
      <c r="K23" s="6"/>
      <c r="M23" s="200"/>
      <c r="N23" s="200"/>
      <c r="O23" s="200"/>
      <c r="P23" s="200"/>
      <c r="Q23" s="200"/>
      <c r="R23" s="200"/>
      <c r="S23" s="200"/>
      <c r="T23" s="200"/>
      <c r="U23" s="200"/>
    </row>
    <row r="24" spans="2:21" ht="14.4" thickBot="1">
      <c r="B24" s="5"/>
      <c r="C24" s="7" t="s">
        <v>13</v>
      </c>
      <c r="D24" s="7" t="s">
        <v>66</v>
      </c>
      <c r="E24" s="135">
        <v>0.04288824472656894</v>
      </c>
      <c r="F24" s="135">
        <v>0.04539708700984636</v>
      </c>
      <c r="G24" s="135">
        <v>0.047951999377105446</v>
      </c>
      <c r="H24" s="135">
        <v>0.05071256234647267</v>
      </c>
      <c r="I24" s="135">
        <v>0.05265848853927248</v>
      </c>
      <c r="J24" s="135">
        <v>0.05539172353127154</v>
      </c>
      <c r="K24" s="6"/>
      <c r="M24" s="200"/>
      <c r="N24" s="200"/>
      <c r="O24" s="200"/>
      <c r="P24" s="200"/>
      <c r="Q24" s="200"/>
      <c r="R24" s="200"/>
      <c r="S24" s="200"/>
      <c r="T24" s="200"/>
      <c r="U24" s="200"/>
    </row>
    <row r="25" spans="2:21" ht="14.4" thickBot="1">
      <c r="B25" s="5"/>
      <c r="C25" s="7" t="s">
        <v>13</v>
      </c>
      <c r="D25" s="7" t="s">
        <v>165</v>
      </c>
      <c r="E25" s="135">
        <v>0.042888244423245216</v>
      </c>
      <c r="F25" s="135">
        <v>0.04539709041822938</v>
      </c>
      <c r="G25" s="135">
        <v>0.04795200687635772</v>
      </c>
      <c r="H25" s="135">
        <v>0.05071257462456145</v>
      </c>
      <c r="I25" s="135">
        <v>0.052658503927625104</v>
      </c>
      <c r="J25" s="135">
        <v>0.05539174440012623</v>
      </c>
      <c r="K25" s="6"/>
      <c r="M25" s="200"/>
      <c r="N25" s="200"/>
      <c r="O25" s="200"/>
      <c r="P25" s="200"/>
      <c r="Q25" s="200"/>
      <c r="R25" s="200"/>
      <c r="S25" s="200"/>
      <c r="T25" s="200"/>
      <c r="U25" s="200"/>
    </row>
    <row r="26" spans="2:21" ht="14.4" thickBot="1">
      <c r="B26" s="5"/>
      <c r="C26" s="7" t="s">
        <v>14</v>
      </c>
      <c r="D26" s="7" t="s">
        <v>66</v>
      </c>
      <c r="E26" s="135">
        <v>0.16329863431022623</v>
      </c>
      <c r="F26" s="135">
        <v>0.16255671073507014</v>
      </c>
      <c r="G26" s="135">
        <v>0.1625779582637475</v>
      </c>
      <c r="H26" s="135">
        <v>0.16274682432659304</v>
      </c>
      <c r="I26" s="135">
        <v>0.16405389314837365</v>
      </c>
      <c r="J26" s="135">
        <v>0.16514813849167548</v>
      </c>
      <c r="K26" s="6"/>
      <c r="M26" s="200"/>
      <c r="N26" s="200"/>
      <c r="O26" s="200"/>
      <c r="P26" s="200"/>
      <c r="Q26" s="200"/>
      <c r="R26" s="200"/>
      <c r="S26" s="200"/>
      <c r="T26" s="200"/>
      <c r="U26" s="200"/>
    </row>
    <row r="27" spans="2:21" ht="14.4" thickBot="1">
      <c r="B27" s="5"/>
      <c r="C27" s="7" t="s">
        <v>14</v>
      </c>
      <c r="D27" s="7" t="s">
        <v>165</v>
      </c>
      <c r="E27" s="135">
        <v>0.1632986331732243</v>
      </c>
      <c r="F27" s="135">
        <v>0.16255672312164868</v>
      </c>
      <c r="G27" s="135">
        <v>0.1625779879204582</v>
      </c>
      <c r="H27" s="135">
        <v>0.16274687019822362</v>
      </c>
      <c r="I27" s="135">
        <v>0.1640539510199214</v>
      </c>
      <c r="J27" s="135">
        <v>0.16514821510715766</v>
      </c>
      <c r="K27" s="6"/>
      <c r="M27" s="200"/>
      <c r="N27" s="200"/>
      <c r="O27" s="200"/>
      <c r="P27" s="200"/>
      <c r="Q27" s="200"/>
      <c r="R27" s="200"/>
      <c r="S27" s="200"/>
      <c r="T27" s="200"/>
      <c r="U27" s="200"/>
    </row>
    <row r="28" spans="2:11" ht="13.8" thickBot="1">
      <c r="B28" s="9"/>
      <c r="C28" s="10"/>
      <c r="D28" s="10"/>
      <c r="E28" s="10"/>
      <c r="F28" s="10"/>
      <c r="G28" s="10"/>
      <c r="H28" s="10"/>
      <c r="I28" s="10"/>
      <c r="J28" s="10"/>
      <c r="K28" s="11"/>
    </row>
    <row r="29" spans="2:11" ht="13.8" thickBot="1">
      <c r="B29" s="80"/>
      <c r="C29" s="80"/>
      <c r="D29" s="80"/>
      <c r="E29" s="80"/>
      <c r="F29" s="80"/>
      <c r="G29" s="80"/>
      <c r="H29" s="80"/>
      <c r="I29" s="80"/>
      <c r="J29" s="80"/>
      <c r="K29" s="80"/>
    </row>
    <row r="30" spans="2:11" ht="14.25">
      <c r="B30" s="2"/>
      <c r="C30" s="63"/>
      <c r="D30" s="63"/>
      <c r="E30" s="63"/>
      <c r="F30" s="63"/>
      <c r="G30" s="63"/>
      <c r="H30" s="63"/>
      <c r="I30" s="63"/>
      <c r="J30" s="63"/>
      <c r="K30" s="4"/>
    </row>
    <row r="31" spans="2:11" ht="29.25" customHeight="1">
      <c r="B31" s="5"/>
      <c r="C31" s="131"/>
      <c r="D31" s="165"/>
      <c r="E31" s="304" t="s">
        <v>438</v>
      </c>
      <c r="F31" s="304"/>
      <c r="G31" s="304"/>
      <c r="H31" s="304"/>
      <c r="I31" s="304"/>
      <c r="J31" s="304"/>
      <c r="K31" s="6"/>
    </row>
    <row r="32" spans="2:11" ht="14.25">
      <c r="B32" s="5"/>
      <c r="C32" s="131"/>
      <c r="D32" s="162"/>
      <c r="E32" s="292" t="s">
        <v>177</v>
      </c>
      <c r="F32" s="292"/>
      <c r="G32" s="292"/>
      <c r="H32" s="292"/>
      <c r="I32" s="292"/>
      <c r="J32" s="292"/>
      <c r="K32" s="6"/>
    </row>
    <row r="33" spans="2:11" ht="14.25">
      <c r="B33" s="5"/>
      <c r="C33" s="131"/>
      <c r="D33" s="167"/>
      <c r="E33" s="167"/>
      <c r="F33" s="167"/>
      <c r="G33" s="167"/>
      <c r="H33" s="167"/>
      <c r="I33" s="167"/>
      <c r="J33" s="7"/>
      <c r="K33" s="6"/>
    </row>
    <row r="34" spans="2:11" ht="24.75" customHeight="1">
      <c r="B34" s="5"/>
      <c r="C34" s="131"/>
      <c r="D34" s="111"/>
      <c r="E34" s="293" t="s">
        <v>442</v>
      </c>
      <c r="F34" s="293"/>
      <c r="G34" s="293"/>
      <c r="H34" s="293"/>
      <c r="I34" s="293"/>
      <c r="J34" s="293"/>
      <c r="K34" s="6"/>
    </row>
    <row r="35" spans="2:11" ht="14.25">
      <c r="B35" s="5"/>
      <c r="C35" s="111"/>
      <c r="D35" s="111"/>
      <c r="E35" s="111"/>
      <c r="F35" s="111"/>
      <c r="G35" s="111"/>
      <c r="H35" s="111"/>
      <c r="I35" s="111"/>
      <c r="J35" s="83"/>
      <c r="K35" s="6"/>
    </row>
    <row r="36" spans="2:11" ht="14.25">
      <c r="B36" s="5"/>
      <c r="C36" s="65"/>
      <c r="D36" s="7"/>
      <c r="E36" s="7"/>
      <c r="F36" s="7"/>
      <c r="G36" s="7"/>
      <c r="H36" s="7"/>
      <c r="I36" s="7"/>
      <c r="J36" s="7"/>
      <c r="K36" s="6"/>
    </row>
    <row r="37" spans="2:11" ht="13.8" thickBot="1">
      <c r="B37" s="5"/>
      <c r="C37" s="8" t="s">
        <v>11</v>
      </c>
      <c r="D37" s="8" t="s">
        <v>0</v>
      </c>
      <c r="E37" s="8">
        <v>2016</v>
      </c>
      <c r="F37" s="8">
        <v>2017</v>
      </c>
      <c r="G37" s="8">
        <v>2018</v>
      </c>
      <c r="H37" s="8">
        <v>2019</v>
      </c>
      <c r="I37" s="8">
        <v>2020</v>
      </c>
      <c r="J37" s="8">
        <v>2021</v>
      </c>
      <c r="K37" s="6"/>
    </row>
    <row r="38" spans="2:11" ht="13.8" thickBot="1">
      <c r="B38" s="5"/>
      <c r="C38" s="7" t="s">
        <v>12</v>
      </c>
      <c r="D38" s="7" t="s">
        <v>66</v>
      </c>
      <c r="E38" s="114">
        <v>2196273.8721211525</v>
      </c>
      <c r="F38" s="114">
        <v>2218215.160212367</v>
      </c>
      <c r="G38" s="114">
        <v>2253759.6266895263</v>
      </c>
      <c r="H38" s="114">
        <v>2290686.018792842</v>
      </c>
      <c r="I38" s="114">
        <v>2339210.995139172</v>
      </c>
      <c r="J38" s="114">
        <v>2386281.559293433</v>
      </c>
      <c r="K38" s="6"/>
    </row>
    <row r="39" spans="2:11" ht="13.8" thickBot="1">
      <c r="B39" s="5"/>
      <c r="C39" s="7" t="s">
        <v>12</v>
      </c>
      <c r="D39" s="7" t="s">
        <v>165</v>
      </c>
      <c r="E39" s="114">
        <v>2196273.8721211525</v>
      </c>
      <c r="F39" s="114">
        <v>2218215.160212367</v>
      </c>
      <c r="G39" s="114">
        <v>2253759.6266895263</v>
      </c>
      <c r="H39" s="114">
        <v>2290686.018792842</v>
      </c>
      <c r="I39" s="114">
        <v>2339210.995139172</v>
      </c>
      <c r="J39" s="114">
        <v>2386281.559293433</v>
      </c>
      <c r="K39" s="6"/>
    </row>
    <row r="40" spans="2:11" ht="13.8" thickBot="1">
      <c r="B40" s="5"/>
      <c r="C40" s="7" t="s">
        <v>13</v>
      </c>
      <c r="D40" s="7" t="s">
        <v>66</v>
      </c>
      <c r="E40" s="114">
        <v>49280.890015869074</v>
      </c>
      <c r="F40" s="114">
        <v>53124.71362708977</v>
      </c>
      <c r="G40" s="114">
        <v>57149.2724437278</v>
      </c>
      <c r="H40" s="114">
        <v>61649.55554057715</v>
      </c>
      <c r="I40" s="114">
        <v>64977.35316574289</v>
      </c>
      <c r="J40" s="114">
        <v>69751.05240598034</v>
      </c>
      <c r="K40" s="6"/>
    </row>
    <row r="41" spans="2:11" ht="13.8" thickBot="1">
      <c r="B41" s="5"/>
      <c r="C41" s="7" t="s">
        <v>13</v>
      </c>
      <c r="D41" s="7" t="s">
        <v>165</v>
      </c>
      <c r="E41" s="114">
        <v>49280.890015869074</v>
      </c>
      <c r="F41" s="114">
        <v>53124.71362708977</v>
      </c>
      <c r="G41" s="114">
        <v>57149.2724437278</v>
      </c>
      <c r="H41" s="114">
        <v>61649.55554057715</v>
      </c>
      <c r="I41" s="114">
        <v>64977.35316574289</v>
      </c>
      <c r="J41" s="114">
        <v>69751.05240598034</v>
      </c>
      <c r="K41" s="6"/>
    </row>
    <row r="42" spans="2:11" ht="13.8" thickBot="1">
      <c r="B42" s="5"/>
      <c r="C42" s="7" t="s">
        <v>14</v>
      </c>
      <c r="D42" s="7" t="s">
        <v>66</v>
      </c>
      <c r="E42" s="114">
        <v>85245.66055606259</v>
      </c>
      <c r="F42" s="114">
        <v>84419.5944905472</v>
      </c>
      <c r="G42" s="114">
        <v>84122.05276221473</v>
      </c>
      <c r="H42" s="114">
        <v>83854.35293639606</v>
      </c>
      <c r="I42" s="114">
        <v>84109.19863636827</v>
      </c>
      <c r="J42" s="114">
        <v>84372.55491333618</v>
      </c>
      <c r="K42" s="6"/>
    </row>
    <row r="43" spans="2:11" ht="13.8" thickBot="1">
      <c r="B43" s="5"/>
      <c r="C43" s="7" t="s">
        <v>14</v>
      </c>
      <c r="D43" s="7" t="s">
        <v>165</v>
      </c>
      <c r="E43" s="114">
        <v>85245.66055606259</v>
      </c>
      <c r="F43" s="114">
        <v>84419.5944905472</v>
      </c>
      <c r="G43" s="114">
        <v>84122.05276221473</v>
      </c>
      <c r="H43" s="114">
        <v>83854.35293639606</v>
      </c>
      <c r="I43" s="114">
        <v>84109.19863636827</v>
      </c>
      <c r="J43" s="114">
        <v>84372.55491333618</v>
      </c>
      <c r="K43" s="6"/>
    </row>
    <row r="44" spans="2:11" ht="13.8" thickBot="1">
      <c r="B44" s="9"/>
      <c r="C44" s="10"/>
      <c r="D44" s="10"/>
      <c r="E44" s="10"/>
      <c r="F44" s="10"/>
      <c r="G44" s="10"/>
      <c r="H44" s="10"/>
      <c r="I44" s="10"/>
      <c r="J44" s="10"/>
      <c r="K44" s="11"/>
    </row>
    <row r="45" spans="2:11" ht="13.8" thickBot="1">
      <c r="B45" s="80"/>
      <c r="C45" s="80"/>
      <c r="D45" s="80"/>
      <c r="E45" s="80"/>
      <c r="F45" s="80"/>
      <c r="G45" s="80"/>
      <c r="H45" s="80"/>
      <c r="I45" s="80"/>
      <c r="J45" s="80"/>
      <c r="K45" s="80"/>
    </row>
    <row r="46" spans="2:11" ht="14.25">
      <c r="B46" s="2"/>
      <c r="C46" s="63"/>
      <c r="D46" s="63"/>
      <c r="E46" s="63"/>
      <c r="F46" s="63"/>
      <c r="G46" s="63"/>
      <c r="H46" s="63"/>
      <c r="I46" s="63"/>
      <c r="J46" s="63"/>
      <c r="K46" s="4"/>
    </row>
    <row r="47" spans="2:11" ht="13.8">
      <c r="B47" s="5"/>
      <c r="C47" s="131"/>
      <c r="D47" s="171"/>
      <c r="E47" s="299" t="s">
        <v>439</v>
      </c>
      <c r="F47" s="299"/>
      <c r="G47" s="299"/>
      <c r="H47" s="299"/>
      <c r="I47" s="299"/>
      <c r="J47" s="299"/>
      <c r="K47" s="6"/>
    </row>
    <row r="48" spans="2:11" ht="14.25">
      <c r="B48" s="5"/>
      <c r="C48" s="131"/>
      <c r="D48" s="172"/>
      <c r="E48" s="300" t="s">
        <v>181</v>
      </c>
      <c r="F48" s="300"/>
      <c r="G48" s="300"/>
      <c r="H48" s="300"/>
      <c r="I48" s="300"/>
      <c r="J48" s="300"/>
      <c r="K48" s="6"/>
    </row>
    <row r="49" spans="2:11" ht="14.25">
      <c r="B49" s="5"/>
      <c r="C49" s="131"/>
      <c r="D49" s="168"/>
      <c r="E49" s="168"/>
      <c r="F49" s="168"/>
      <c r="G49" s="168"/>
      <c r="H49" s="168"/>
      <c r="I49" s="168"/>
      <c r="J49" s="143"/>
      <c r="K49" s="6"/>
    </row>
    <row r="50" spans="2:11" ht="27.75" customHeight="1">
      <c r="B50" s="5"/>
      <c r="C50" s="131"/>
      <c r="D50" s="170"/>
      <c r="E50" s="301" t="s">
        <v>443</v>
      </c>
      <c r="F50" s="301"/>
      <c r="G50" s="301"/>
      <c r="H50" s="301"/>
      <c r="I50" s="301"/>
      <c r="J50" s="301"/>
      <c r="K50" s="6"/>
    </row>
    <row r="51" spans="2:11" ht="14.25">
      <c r="B51" s="5"/>
      <c r="C51" s="170"/>
      <c r="D51" s="170"/>
      <c r="E51" s="170"/>
      <c r="F51" s="170"/>
      <c r="G51" s="170"/>
      <c r="H51" s="170"/>
      <c r="I51" s="170"/>
      <c r="J51" s="144"/>
      <c r="K51" s="6"/>
    </row>
    <row r="52" spans="2:11" ht="14.25">
      <c r="B52" s="5"/>
      <c r="C52" s="145"/>
      <c r="D52" s="143"/>
      <c r="E52" s="143"/>
      <c r="F52" s="143"/>
      <c r="G52" s="143"/>
      <c r="H52" s="143"/>
      <c r="I52" s="143"/>
      <c r="J52" s="143"/>
      <c r="K52" s="6"/>
    </row>
    <row r="53" spans="2:11" ht="13.8" thickBot="1">
      <c r="B53" s="5"/>
      <c r="C53" s="142" t="s">
        <v>11</v>
      </c>
      <c r="D53" s="142" t="s">
        <v>56</v>
      </c>
      <c r="E53" s="142">
        <v>2016</v>
      </c>
      <c r="F53" s="142">
        <v>2017</v>
      </c>
      <c r="G53" s="142">
        <v>2018</v>
      </c>
      <c r="H53" s="142">
        <v>2019</v>
      </c>
      <c r="I53" s="142">
        <v>2020</v>
      </c>
      <c r="J53" s="142">
        <v>2021</v>
      </c>
      <c r="K53" s="6"/>
    </row>
    <row r="54" spans="2:11" ht="13.8" thickBot="1">
      <c r="B54" s="5"/>
      <c r="C54" s="143" t="s">
        <v>12</v>
      </c>
      <c r="D54" s="143">
        <v>1</v>
      </c>
      <c r="E54" s="114">
        <v>471.9821954313176</v>
      </c>
      <c r="F54" s="114">
        <v>470.7127192283443</v>
      </c>
      <c r="G54" s="114">
        <v>469.4979449811387</v>
      </c>
      <c r="H54" s="114">
        <v>468.5197054721456</v>
      </c>
      <c r="I54" s="114">
        <v>467.48756692964247</v>
      </c>
      <c r="J54" s="114">
        <v>465.93663733228146</v>
      </c>
      <c r="K54" s="6"/>
    </row>
    <row r="55" spans="2:11" ht="13.8" thickBot="1">
      <c r="B55" s="5"/>
      <c r="C55" s="143" t="s">
        <v>12</v>
      </c>
      <c r="D55" s="143">
        <v>2</v>
      </c>
      <c r="E55" s="114">
        <v>469.5307395425584</v>
      </c>
      <c r="F55" s="114">
        <v>468.48269496388326</v>
      </c>
      <c r="G55" s="114">
        <v>467.4759565846384</v>
      </c>
      <c r="H55" s="114">
        <v>466.69477694688095</v>
      </c>
      <c r="I55" s="114">
        <v>465.84209782673105</v>
      </c>
      <c r="J55" s="114">
        <v>464.4545848499109</v>
      </c>
      <c r="K55" s="6"/>
    </row>
    <row r="56" spans="2:11" ht="13.8" thickBot="1">
      <c r="B56" s="5"/>
      <c r="C56" s="143" t="s">
        <v>12</v>
      </c>
      <c r="D56" s="143">
        <v>3</v>
      </c>
      <c r="E56" s="114">
        <v>498.49535234121237</v>
      </c>
      <c r="F56" s="114">
        <v>497.5985913283785</v>
      </c>
      <c r="G56" s="114">
        <v>496.7256078486175</v>
      </c>
      <c r="H56" s="114">
        <v>496.06433197139023</v>
      </c>
      <c r="I56" s="114">
        <v>495.2735096876309</v>
      </c>
      <c r="J56" s="114">
        <v>493.86838545550944</v>
      </c>
      <c r="K56" s="6"/>
    </row>
    <row r="57" spans="2:11" ht="13.8" thickBot="1">
      <c r="B57" s="5"/>
      <c r="C57" s="143" t="s">
        <v>13</v>
      </c>
      <c r="D57" s="143">
        <v>1</v>
      </c>
      <c r="E57" s="114">
        <v>207.00314996826935</v>
      </c>
      <c r="F57" s="114">
        <v>203.89608913945477</v>
      </c>
      <c r="G57" s="114">
        <v>201.27277064573346</v>
      </c>
      <c r="H57" s="114">
        <v>198.9576993741395</v>
      </c>
      <c r="I57" s="114">
        <v>197.3957904087032</v>
      </c>
      <c r="J57" s="114">
        <v>195.36519011607527</v>
      </c>
      <c r="K57" s="6"/>
    </row>
    <row r="58" spans="2:11" ht="13.8" thickBot="1">
      <c r="B58" s="5"/>
      <c r="C58" s="143" t="s">
        <v>13</v>
      </c>
      <c r="D58" s="143">
        <v>2</v>
      </c>
      <c r="E58" s="114">
        <v>310.46874214054594</v>
      </c>
      <c r="F58" s="114">
        <v>306.43777898842814</v>
      </c>
      <c r="G58" s="114">
        <v>303.0302277854158</v>
      </c>
      <c r="H58" s="114">
        <v>300.03908764988194</v>
      </c>
      <c r="I58" s="114">
        <v>298.01063192193817</v>
      </c>
      <c r="J58" s="114">
        <v>295.3277853188027</v>
      </c>
      <c r="K58" s="6"/>
    </row>
    <row r="59" spans="2:11" ht="13.8" thickBot="1">
      <c r="B59" s="5"/>
      <c r="C59" s="143" t="s">
        <v>13</v>
      </c>
      <c r="D59" s="143">
        <v>3</v>
      </c>
      <c r="E59" s="114">
        <v>384.28306947159524</v>
      </c>
      <c r="F59" s="114">
        <v>379.50070586789</v>
      </c>
      <c r="G59" s="114">
        <v>375.45633176693644</v>
      </c>
      <c r="H59" s="114">
        <v>371.9119634342612</v>
      </c>
      <c r="I59" s="114">
        <v>369.50425675600707</v>
      </c>
      <c r="J59" s="114">
        <v>366.3024741736595</v>
      </c>
      <c r="K59" s="6"/>
    </row>
    <row r="60" spans="2:11" ht="13.8" thickBot="1">
      <c r="B60" s="5"/>
      <c r="C60" s="143" t="s">
        <v>14</v>
      </c>
      <c r="D60" s="143">
        <v>1</v>
      </c>
      <c r="E60" s="114">
        <v>274.6890923951427</v>
      </c>
      <c r="F60" s="114">
        <v>273.87095527135665</v>
      </c>
      <c r="G60" s="114">
        <v>273.04469252012905</v>
      </c>
      <c r="H60" s="114">
        <v>272.35096379476954</v>
      </c>
      <c r="I60" s="114">
        <v>271.6249942047433</v>
      </c>
      <c r="J60" s="114">
        <v>270.58524133985424</v>
      </c>
      <c r="K60" s="6"/>
    </row>
    <row r="61" spans="2:11" ht="13.8" thickBot="1">
      <c r="B61" s="5"/>
      <c r="C61" s="143" t="s">
        <v>14</v>
      </c>
      <c r="D61" s="143">
        <v>2</v>
      </c>
      <c r="E61" s="114">
        <v>514.494601509604</v>
      </c>
      <c r="F61" s="114">
        <v>513.072126478562</v>
      </c>
      <c r="G61" s="114">
        <v>511.6354555159834</v>
      </c>
      <c r="H61" s="114">
        <v>510.4427840265652</v>
      </c>
      <c r="I61" s="114">
        <v>509.18589117305</v>
      </c>
      <c r="J61" s="114">
        <v>507.3405854526551</v>
      </c>
      <c r="K61" s="6"/>
    </row>
    <row r="62" spans="2:11" ht="13.8" thickBot="1">
      <c r="B62" s="5"/>
      <c r="C62" s="143" t="s">
        <v>14</v>
      </c>
      <c r="D62" s="143">
        <v>3</v>
      </c>
      <c r="E62" s="114">
        <v>554.9620407851846</v>
      </c>
      <c r="F62" s="114">
        <v>553.5387078374011</v>
      </c>
      <c r="G62" s="114">
        <v>552.1023228219833</v>
      </c>
      <c r="H62" s="114">
        <v>550.9305348615576</v>
      </c>
      <c r="I62" s="114">
        <v>549.6892504989936</v>
      </c>
      <c r="J62" s="114">
        <v>547.8125200478552</v>
      </c>
      <c r="K62" s="6"/>
    </row>
    <row r="63" spans="2:11" ht="14.25">
      <c r="B63" s="5"/>
      <c r="C63" s="145"/>
      <c r="D63" s="145"/>
      <c r="E63" s="145"/>
      <c r="F63" s="145"/>
      <c r="G63" s="145"/>
      <c r="H63" s="145"/>
      <c r="I63" s="145"/>
      <c r="J63" s="145"/>
      <c r="K63" s="6"/>
    </row>
    <row r="64" spans="2:11" ht="14.25">
      <c r="B64" s="5"/>
      <c r="C64" s="253" t="s">
        <v>440</v>
      </c>
      <c r="D64" s="145"/>
      <c r="E64" s="145"/>
      <c r="F64" s="145"/>
      <c r="G64" s="145"/>
      <c r="H64" s="145"/>
      <c r="I64" s="145"/>
      <c r="J64" s="145"/>
      <c r="K64" s="6"/>
    </row>
    <row r="65" spans="2:11" ht="13.8" thickBot="1">
      <c r="B65" s="146"/>
      <c r="C65" s="173"/>
      <c r="D65" s="147"/>
      <c r="E65" s="147"/>
      <c r="F65" s="147"/>
      <c r="G65" s="147"/>
      <c r="H65" s="147"/>
      <c r="I65" s="147"/>
      <c r="J65" s="147"/>
      <c r="K65" s="148"/>
    </row>
    <row r="66" spans="2:11" ht="14.25">
      <c r="B66" s="80"/>
      <c r="C66" s="80"/>
      <c r="D66" s="80"/>
      <c r="E66" s="80"/>
      <c r="F66" s="80"/>
      <c r="G66" s="80"/>
      <c r="H66" s="80"/>
      <c r="I66" s="80"/>
      <c r="J66" s="80"/>
      <c r="K66" s="80"/>
    </row>
    <row r="67" spans="2:11" ht="14.25">
      <c r="B67" s="80"/>
      <c r="C67" s="80"/>
      <c r="D67" s="80"/>
      <c r="E67" s="80"/>
      <c r="F67" s="80"/>
      <c r="G67" s="80"/>
      <c r="H67" s="80"/>
      <c r="I67" s="80"/>
      <c r="J67" s="80"/>
      <c r="K67" s="80"/>
    </row>
    <row r="68" spans="2:11" ht="14.25">
      <c r="B68" s="80"/>
      <c r="C68" s="80"/>
      <c r="D68" s="80"/>
      <c r="E68" s="80"/>
      <c r="F68" s="80"/>
      <c r="G68" s="80"/>
      <c r="H68" s="80"/>
      <c r="I68" s="80"/>
      <c r="J68" s="80"/>
      <c r="K68" s="80"/>
    </row>
    <row r="69" spans="2:11" ht="15" customHeight="1">
      <c r="B69" s="80"/>
      <c r="C69" s="80"/>
      <c r="D69" s="80"/>
      <c r="E69" s="80"/>
      <c r="F69" s="80"/>
      <c r="G69" s="80"/>
      <c r="H69" s="80"/>
      <c r="I69" s="80"/>
      <c r="J69" s="80"/>
      <c r="K69" s="80"/>
    </row>
    <row r="70" spans="2:11" ht="14.25">
      <c r="B70" s="80"/>
      <c r="C70" s="80"/>
      <c r="D70" s="80"/>
      <c r="E70" s="80"/>
      <c r="F70" s="80"/>
      <c r="G70" s="80"/>
      <c r="H70" s="80"/>
      <c r="I70" s="80"/>
      <c r="J70" s="80"/>
      <c r="K70" s="80"/>
    </row>
    <row r="71" spans="2:11" ht="14.25">
      <c r="B71" s="80"/>
      <c r="C71" s="80"/>
      <c r="D71" s="80"/>
      <c r="E71" s="80"/>
      <c r="F71" s="80"/>
      <c r="G71" s="80"/>
      <c r="H71" s="80"/>
      <c r="I71" s="80"/>
      <c r="J71" s="80"/>
      <c r="K71" s="80"/>
    </row>
    <row r="72" spans="2:11" ht="14.25">
      <c r="B72" s="80"/>
      <c r="C72" s="80"/>
      <c r="D72" s="80"/>
      <c r="E72" s="80"/>
      <c r="F72" s="80"/>
      <c r="G72" s="80"/>
      <c r="H72" s="80"/>
      <c r="I72" s="80"/>
      <c r="J72" s="80"/>
      <c r="K72" s="80"/>
    </row>
    <row r="73" spans="2:11" ht="14.25">
      <c r="B73" s="80"/>
      <c r="C73" s="80"/>
      <c r="D73" s="80"/>
      <c r="E73" s="80"/>
      <c r="F73" s="80"/>
      <c r="G73" s="80"/>
      <c r="H73" s="80"/>
      <c r="I73" s="80"/>
      <c r="J73" s="80"/>
      <c r="K73" s="80"/>
    </row>
    <row r="74" spans="2:11" ht="14.25">
      <c r="B74" s="80"/>
      <c r="C74" s="80"/>
      <c r="D74" s="80"/>
      <c r="E74" s="80"/>
      <c r="F74" s="80"/>
      <c r="G74" s="80"/>
      <c r="H74" s="80"/>
      <c r="I74" s="80"/>
      <c r="J74" s="80"/>
      <c r="K74" s="80"/>
    </row>
    <row r="75" spans="2:11" ht="14.25">
      <c r="B75" s="80"/>
      <c r="C75" s="80"/>
      <c r="D75" s="80"/>
      <c r="E75" s="80"/>
      <c r="F75" s="80"/>
      <c r="G75" s="80"/>
      <c r="H75" s="80"/>
      <c r="I75" s="80"/>
      <c r="J75" s="80"/>
      <c r="K75" s="80"/>
    </row>
    <row r="76" spans="2:11" ht="14.25">
      <c r="B76" s="80"/>
      <c r="C76" s="80"/>
      <c r="D76" s="80"/>
      <c r="E76" s="80"/>
      <c r="F76" s="80"/>
      <c r="G76" s="80"/>
      <c r="H76" s="80"/>
      <c r="I76" s="80"/>
      <c r="J76" s="80"/>
      <c r="K76" s="80"/>
    </row>
    <row r="77" spans="2:11" ht="14.25">
      <c r="B77" s="80"/>
      <c r="C77" s="80"/>
      <c r="D77" s="80"/>
      <c r="E77" s="80"/>
      <c r="F77" s="80"/>
      <c r="G77" s="80"/>
      <c r="H77" s="80"/>
      <c r="I77" s="80"/>
      <c r="J77" s="80"/>
      <c r="K77" s="80"/>
    </row>
    <row r="78" spans="2:11" ht="14.25">
      <c r="B78" s="80"/>
      <c r="C78" s="80"/>
      <c r="D78" s="80"/>
      <c r="E78" s="80"/>
      <c r="F78" s="80"/>
      <c r="G78" s="80"/>
      <c r="H78" s="80"/>
      <c r="I78" s="80"/>
      <c r="J78" s="80"/>
      <c r="K78" s="80"/>
    </row>
    <row r="79" spans="2:11" ht="14.25">
      <c r="B79" s="80"/>
      <c r="C79" s="80"/>
      <c r="D79" s="80"/>
      <c r="E79" s="80"/>
      <c r="F79" s="80"/>
      <c r="G79" s="80"/>
      <c r="H79" s="80"/>
      <c r="I79" s="80"/>
      <c r="J79" s="80"/>
      <c r="K79" s="80"/>
    </row>
    <row r="80" spans="2:11" ht="14.25">
      <c r="B80" s="80"/>
      <c r="C80" s="80"/>
      <c r="D80" s="80"/>
      <c r="E80" s="80"/>
      <c r="F80" s="80"/>
      <c r="G80" s="80"/>
      <c r="H80" s="80"/>
      <c r="I80" s="80"/>
      <c r="J80" s="80"/>
      <c r="K80" s="80"/>
    </row>
    <row r="81" spans="2:11" ht="14.25">
      <c r="B81" s="80"/>
      <c r="C81" s="80"/>
      <c r="D81" s="80"/>
      <c r="E81" s="80"/>
      <c r="F81" s="80"/>
      <c r="G81" s="80"/>
      <c r="H81" s="80"/>
      <c r="I81" s="80"/>
      <c r="J81" s="80"/>
      <c r="K81" s="80"/>
    </row>
    <row r="82" spans="2:11" ht="14.25">
      <c r="B82" s="80"/>
      <c r="C82" s="80"/>
      <c r="D82" s="80"/>
      <c r="E82" s="80"/>
      <c r="F82" s="80"/>
      <c r="G82" s="80"/>
      <c r="H82" s="80"/>
      <c r="I82" s="80"/>
      <c r="J82" s="80"/>
      <c r="K82" s="80"/>
    </row>
    <row r="83" spans="2:11" ht="14.25">
      <c r="B83" s="80"/>
      <c r="C83" s="80"/>
      <c r="D83" s="80"/>
      <c r="E83" s="80"/>
      <c r="F83" s="80"/>
      <c r="G83" s="80"/>
      <c r="H83" s="80"/>
      <c r="I83" s="80"/>
      <c r="J83" s="80"/>
      <c r="K83" s="80"/>
    </row>
    <row r="84" spans="2:11" ht="14.25">
      <c r="B84" s="80"/>
      <c r="C84" s="80"/>
      <c r="D84" s="80"/>
      <c r="E84" s="80"/>
      <c r="F84" s="80"/>
      <c r="G84" s="80"/>
      <c r="H84" s="80"/>
      <c r="I84" s="80"/>
      <c r="J84" s="80"/>
      <c r="K84" s="80"/>
    </row>
    <row r="85" spans="2:11" ht="14.25">
      <c r="B85" s="80"/>
      <c r="C85" s="80"/>
      <c r="D85" s="80"/>
      <c r="E85" s="80"/>
      <c r="F85" s="80"/>
      <c r="G85" s="80"/>
      <c r="H85" s="80"/>
      <c r="I85" s="80"/>
      <c r="J85" s="80"/>
      <c r="K85" s="80"/>
    </row>
    <row r="86" spans="2:11" ht="14.25">
      <c r="B86" s="80"/>
      <c r="C86" s="80"/>
      <c r="D86" s="80"/>
      <c r="E86" s="80"/>
      <c r="F86" s="80"/>
      <c r="G86" s="80"/>
      <c r="H86" s="80"/>
      <c r="I86" s="80"/>
      <c r="J86" s="80"/>
      <c r="K86" s="80"/>
    </row>
    <row r="87" spans="2:11" ht="14.25">
      <c r="B87" s="80"/>
      <c r="C87" s="80"/>
      <c r="D87" s="80"/>
      <c r="E87" s="80"/>
      <c r="F87" s="80"/>
      <c r="G87" s="80"/>
      <c r="H87" s="80"/>
      <c r="I87" s="80"/>
      <c r="J87" s="80"/>
      <c r="K87" s="80"/>
    </row>
    <row r="88" spans="2:11" ht="15" customHeight="1">
      <c r="B88" s="80"/>
      <c r="C88" s="80"/>
      <c r="D88" s="80"/>
      <c r="E88" s="80"/>
      <c r="F88" s="80"/>
      <c r="G88" s="80"/>
      <c r="H88" s="80"/>
      <c r="I88" s="80"/>
      <c r="J88" s="80"/>
      <c r="K88" s="80"/>
    </row>
    <row r="89" spans="2:11" ht="14.25">
      <c r="B89" s="80"/>
      <c r="C89" s="80"/>
      <c r="D89" s="80"/>
      <c r="E89" s="80"/>
      <c r="F89" s="80"/>
      <c r="G89" s="80"/>
      <c r="H89" s="80"/>
      <c r="I89" s="80"/>
      <c r="J89" s="80"/>
      <c r="K89" s="80"/>
    </row>
    <row r="90" spans="2:11" ht="14.25">
      <c r="B90" s="80"/>
      <c r="C90" s="80"/>
      <c r="D90" s="80"/>
      <c r="E90" s="80"/>
      <c r="F90" s="80"/>
      <c r="G90" s="80"/>
      <c r="H90" s="80"/>
      <c r="I90" s="80"/>
      <c r="J90" s="80"/>
      <c r="K90" s="80"/>
    </row>
    <row r="91" spans="2:11" ht="14.25">
      <c r="B91" s="80"/>
      <c r="C91" s="80"/>
      <c r="D91" s="80"/>
      <c r="E91" s="80"/>
      <c r="F91" s="80"/>
      <c r="G91" s="80"/>
      <c r="H91" s="80"/>
      <c r="I91" s="80"/>
      <c r="J91" s="80"/>
      <c r="K91" s="80"/>
    </row>
    <row r="92" spans="2:11" ht="14.25">
      <c r="B92" s="80"/>
      <c r="C92" s="80"/>
      <c r="D92" s="80"/>
      <c r="E92" s="80"/>
      <c r="F92" s="80"/>
      <c r="G92" s="80"/>
      <c r="H92" s="80"/>
      <c r="I92" s="80"/>
      <c r="J92" s="80"/>
      <c r="K92" s="80"/>
    </row>
    <row r="93" spans="2:11" ht="14.25">
      <c r="B93" s="80"/>
      <c r="C93" s="80"/>
      <c r="D93" s="80"/>
      <c r="E93" s="80"/>
      <c r="F93" s="80"/>
      <c r="G93" s="80"/>
      <c r="H93" s="80"/>
      <c r="I93" s="80"/>
      <c r="J93" s="80"/>
      <c r="K93" s="80"/>
    </row>
    <row r="94" spans="2:11" ht="14.25">
      <c r="B94" s="80"/>
      <c r="C94" s="80"/>
      <c r="D94" s="80"/>
      <c r="E94" s="80"/>
      <c r="F94" s="80"/>
      <c r="G94" s="80"/>
      <c r="H94" s="80"/>
      <c r="I94" s="80"/>
      <c r="J94" s="80"/>
      <c r="K94" s="80"/>
    </row>
    <row r="95" spans="2:11" ht="14.25">
      <c r="B95" s="80"/>
      <c r="C95" s="80"/>
      <c r="D95" s="80"/>
      <c r="E95" s="80"/>
      <c r="F95" s="80"/>
      <c r="G95" s="80"/>
      <c r="H95" s="80"/>
      <c r="I95" s="80"/>
      <c r="J95" s="80"/>
      <c r="K95" s="80"/>
    </row>
    <row r="96" spans="2:11" ht="14.25">
      <c r="B96" s="80"/>
      <c r="C96" s="80"/>
      <c r="D96" s="80"/>
      <c r="E96" s="80"/>
      <c r="F96" s="80"/>
      <c r="G96" s="80"/>
      <c r="H96" s="80"/>
      <c r="I96" s="80"/>
      <c r="J96" s="80"/>
      <c r="K96" s="80"/>
    </row>
    <row r="97" spans="2:11" ht="14.25">
      <c r="B97" s="80"/>
      <c r="C97" s="80"/>
      <c r="D97" s="80"/>
      <c r="E97" s="80"/>
      <c r="F97" s="80"/>
      <c r="G97" s="80"/>
      <c r="H97" s="80"/>
      <c r="I97" s="80"/>
      <c r="J97" s="80"/>
      <c r="K97" s="80"/>
    </row>
    <row r="98" spans="2:11" ht="14.25">
      <c r="B98" s="80"/>
      <c r="C98" s="80"/>
      <c r="D98" s="80"/>
      <c r="E98" s="80"/>
      <c r="F98" s="80"/>
      <c r="G98" s="80"/>
      <c r="H98" s="80"/>
      <c r="I98" s="80"/>
      <c r="J98" s="80"/>
      <c r="K98" s="80"/>
    </row>
    <row r="99" spans="2:11" ht="14.25">
      <c r="B99" s="80"/>
      <c r="C99" s="80"/>
      <c r="D99" s="80"/>
      <c r="E99" s="80"/>
      <c r="F99" s="80"/>
      <c r="G99" s="80"/>
      <c r="H99" s="80"/>
      <c r="I99" s="80"/>
      <c r="J99" s="80"/>
      <c r="K99" s="80"/>
    </row>
    <row r="100" spans="2:11" ht="14.25">
      <c r="B100" s="80"/>
      <c r="C100" s="80"/>
      <c r="D100" s="80"/>
      <c r="E100" s="80"/>
      <c r="F100" s="80"/>
      <c r="G100" s="80"/>
      <c r="H100" s="80"/>
      <c r="I100" s="80"/>
      <c r="J100" s="80"/>
      <c r="K100" s="80"/>
    </row>
    <row r="101" spans="2:11" ht="14.25">
      <c r="B101" s="80"/>
      <c r="C101" s="80"/>
      <c r="D101" s="80"/>
      <c r="E101" s="80"/>
      <c r="F101" s="80"/>
      <c r="G101" s="80"/>
      <c r="H101" s="80"/>
      <c r="I101" s="80"/>
      <c r="J101" s="80"/>
      <c r="K101" s="80"/>
    </row>
    <row r="102" spans="2:11" ht="14.25">
      <c r="B102" s="80"/>
      <c r="C102" s="80"/>
      <c r="D102" s="80"/>
      <c r="E102" s="80"/>
      <c r="F102" s="80"/>
      <c r="G102" s="80"/>
      <c r="H102" s="80"/>
      <c r="I102" s="80"/>
      <c r="J102" s="80"/>
      <c r="K102" s="80"/>
    </row>
    <row r="103" spans="2:11" ht="14.25">
      <c r="B103" s="80"/>
      <c r="C103" s="80"/>
      <c r="D103" s="80"/>
      <c r="E103" s="80"/>
      <c r="F103" s="80"/>
      <c r="G103" s="80"/>
      <c r="H103" s="80"/>
      <c r="I103" s="80"/>
      <c r="J103" s="80"/>
      <c r="K103" s="80"/>
    </row>
    <row r="104" spans="2:11" ht="15" customHeight="1">
      <c r="B104" s="80"/>
      <c r="C104" s="80"/>
      <c r="D104" s="80"/>
      <c r="E104" s="80"/>
      <c r="F104" s="80"/>
      <c r="G104" s="80"/>
      <c r="H104" s="80"/>
      <c r="I104" s="80"/>
      <c r="J104" s="80"/>
      <c r="K104" s="80"/>
    </row>
    <row r="105" spans="2:11" ht="14.25">
      <c r="B105" s="80"/>
      <c r="C105" s="80"/>
      <c r="D105" s="80"/>
      <c r="E105" s="80"/>
      <c r="F105" s="80"/>
      <c r="G105" s="80"/>
      <c r="H105" s="80"/>
      <c r="I105" s="80"/>
      <c r="J105" s="80"/>
      <c r="K105" s="80"/>
    </row>
    <row r="106" spans="2:11" ht="14.25">
      <c r="B106" s="80"/>
      <c r="C106" s="80"/>
      <c r="D106" s="80"/>
      <c r="E106" s="80"/>
      <c r="F106" s="80"/>
      <c r="G106" s="80"/>
      <c r="H106" s="80"/>
      <c r="I106" s="80"/>
      <c r="J106" s="80"/>
      <c r="K106" s="80"/>
    </row>
    <row r="107" spans="2:11" ht="14.25">
      <c r="B107" s="80"/>
      <c r="C107" s="80"/>
      <c r="D107" s="80"/>
      <c r="E107" s="80"/>
      <c r="F107" s="80"/>
      <c r="G107" s="80"/>
      <c r="H107" s="80"/>
      <c r="I107" s="80"/>
      <c r="J107" s="80"/>
      <c r="K107" s="80"/>
    </row>
    <row r="108" spans="2:11" ht="14.25">
      <c r="B108" s="80"/>
      <c r="C108" s="80"/>
      <c r="D108" s="80"/>
      <c r="E108" s="80"/>
      <c r="F108" s="80"/>
      <c r="G108" s="80"/>
      <c r="H108" s="80"/>
      <c r="I108" s="80"/>
      <c r="J108" s="80"/>
      <c r="K108" s="80"/>
    </row>
    <row r="109" spans="2:11" ht="14.25">
      <c r="B109" s="80"/>
      <c r="C109" s="80"/>
      <c r="D109" s="80"/>
      <c r="E109" s="80"/>
      <c r="F109" s="80"/>
      <c r="G109" s="80"/>
      <c r="H109" s="80"/>
      <c r="I109" s="80"/>
      <c r="J109" s="80"/>
      <c r="K109" s="80"/>
    </row>
    <row r="110" spans="2:11" ht="14.25">
      <c r="B110" s="80"/>
      <c r="C110" s="80"/>
      <c r="D110" s="80"/>
      <c r="E110" s="80"/>
      <c r="F110" s="80"/>
      <c r="G110" s="80"/>
      <c r="H110" s="80"/>
      <c r="I110" s="80"/>
      <c r="J110" s="80"/>
      <c r="K110" s="80"/>
    </row>
    <row r="111" spans="2:11" ht="14.25">
      <c r="B111" s="80"/>
      <c r="C111" s="80"/>
      <c r="D111" s="80"/>
      <c r="E111" s="80"/>
      <c r="F111" s="80"/>
      <c r="G111" s="80"/>
      <c r="H111" s="80"/>
      <c r="I111" s="80"/>
      <c r="J111" s="80"/>
      <c r="K111" s="80"/>
    </row>
    <row r="112" spans="2:11" ht="14.25">
      <c r="B112" s="80"/>
      <c r="C112" s="80"/>
      <c r="D112" s="80"/>
      <c r="E112" s="80"/>
      <c r="F112" s="80"/>
      <c r="G112" s="80"/>
      <c r="H112" s="80"/>
      <c r="I112" s="80"/>
      <c r="J112" s="80"/>
      <c r="K112" s="80"/>
    </row>
    <row r="113" spans="2:11" ht="14.25">
      <c r="B113" s="80"/>
      <c r="C113" s="80"/>
      <c r="D113" s="80"/>
      <c r="E113" s="80"/>
      <c r="F113" s="80"/>
      <c r="G113" s="80"/>
      <c r="H113" s="80"/>
      <c r="I113" s="80"/>
      <c r="J113" s="80"/>
      <c r="K113" s="80"/>
    </row>
    <row r="114" spans="2:11" ht="14.25">
      <c r="B114" s="80"/>
      <c r="C114" s="80"/>
      <c r="D114" s="80"/>
      <c r="E114" s="80"/>
      <c r="F114" s="80"/>
      <c r="G114" s="80"/>
      <c r="H114" s="80"/>
      <c r="I114" s="80"/>
      <c r="J114" s="80"/>
      <c r="K114" s="80"/>
    </row>
    <row r="115" spans="2:11" ht="14.25">
      <c r="B115" s="80"/>
      <c r="C115" s="80"/>
      <c r="D115" s="80"/>
      <c r="E115" s="80"/>
      <c r="F115" s="80"/>
      <c r="G115" s="80"/>
      <c r="H115" s="80"/>
      <c r="I115" s="80"/>
      <c r="J115" s="80"/>
      <c r="K115" s="80"/>
    </row>
    <row r="116" spans="2:11" ht="14.25">
      <c r="B116" s="80"/>
      <c r="C116" s="80"/>
      <c r="D116" s="80"/>
      <c r="E116" s="80"/>
      <c r="F116" s="80"/>
      <c r="G116" s="80"/>
      <c r="H116" s="80"/>
      <c r="I116" s="80"/>
      <c r="J116" s="80"/>
      <c r="K116" s="80"/>
    </row>
    <row r="117" spans="2:11" ht="14.25">
      <c r="B117" s="80"/>
      <c r="C117" s="80"/>
      <c r="D117" s="80"/>
      <c r="E117" s="80"/>
      <c r="F117" s="80"/>
      <c r="G117" s="80"/>
      <c r="H117" s="80"/>
      <c r="I117" s="80"/>
      <c r="J117" s="80"/>
      <c r="K117" s="80"/>
    </row>
    <row r="118" spans="2:11" ht="14.25">
      <c r="B118" s="80"/>
      <c r="C118" s="80"/>
      <c r="D118" s="80"/>
      <c r="E118" s="80"/>
      <c r="F118" s="80"/>
      <c r="G118" s="80"/>
      <c r="H118" s="80"/>
      <c r="I118" s="80"/>
      <c r="J118" s="80"/>
      <c r="K118" s="80"/>
    </row>
    <row r="119" spans="2:11" ht="14.25">
      <c r="B119" s="80"/>
      <c r="C119" s="80"/>
      <c r="D119" s="80"/>
      <c r="E119" s="80"/>
      <c r="F119" s="80"/>
      <c r="G119" s="80"/>
      <c r="H119" s="80"/>
      <c r="I119" s="80"/>
      <c r="J119" s="80"/>
      <c r="K119" s="80"/>
    </row>
    <row r="120" spans="2:11" ht="14.25">
      <c r="B120" s="80"/>
      <c r="C120" s="80"/>
      <c r="D120" s="80"/>
      <c r="E120" s="80"/>
      <c r="F120" s="80"/>
      <c r="G120" s="80"/>
      <c r="H120" s="80"/>
      <c r="I120" s="80"/>
      <c r="J120" s="80"/>
      <c r="K120" s="80"/>
    </row>
    <row r="121" ht="15" customHeight="1"/>
  </sheetData>
  <mergeCells count="12">
    <mergeCell ref="E48:J48"/>
    <mergeCell ref="E50:J50"/>
    <mergeCell ref="D3:I3"/>
    <mergeCell ref="D4:I4"/>
    <mergeCell ref="D6:I6"/>
    <mergeCell ref="E15:J15"/>
    <mergeCell ref="E16:J16"/>
    <mergeCell ref="E18:J18"/>
    <mergeCell ref="E31:J31"/>
    <mergeCell ref="E32:J32"/>
    <mergeCell ref="E34:J34"/>
    <mergeCell ref="E47:J47"/>
  </mergeCells>
  <hyperlinks>
    <hyperlink ref="C1" location="TOC!A1" display="Back to Table of Contents"/>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V119"/>
  <sheetViews>
    <sheetView showGridLines="0" workbookViewId="0" topLeftCell="A1"/>
  </sheetViews>
  <sheetFormatPr defaultColWidth="9.25390625" defaultRowHeight="14.25"/>
  <cols>
    <col min="1" max="1" width="9.25390625" style="80" customWidth="1"/>
    <col min="2" max="2" width="9.25390625" style="120" customWidth="1"/>
    <col min="3" max="4" width="18.625" style="120" customWidth="1"/>
    <col min="5" max="10" width="11.625" style="120" customWidth="1"/>
    <col min="11" max="11" width="9.25390625" style="120" customWidth="1"/>
    <col min="12" max="16" width="9.25390625" style="80" customWidth="1"/>
    <col min="17" max="16384" width="9.25390625" style="120" customWidth="1"/>
  </cols>
  <sheetData>
    <row r="1" spans="2:11" ht="13.8" thickBot="1">
      <c r="B1" s="80"/>
      <c r="C1" s="197" t="s">
        <v>241</v>
      </c>
      <c r="D1" s="80"/>
      <c r="E1" s="80"/>
      <c r="F1" s="80"/>
      <c r="G1" s="80"/>
      <c r="H1" s="80"/>
      <c r="I1" s="80"/>
      <c r="J1" s="80"/>
      <c r="K1" s="80"/>
    </row>
    <row r="2" spans="2:11" ht="14.25">
      <c r="B2" s="2"/>
      <c r="C2" s="63"/>
      <c r="D2" s="63"/>
      <c r="E2" s="63"/>
      <c r="F2" s="63"/>
      <c r="G2" s="63"/>
      <c r="H2" s="63"/>
      <c r="I2" s="63"/>
      <c r="J2" s="4"/>
      <c r="K2" s="80"/>
    </row>
    <row r="3" spans="2:11" ht="13.8">
      <c r="B3" s="5"/>
      <c r="C3" s="131"/>
      <c r="D3" s="291" t="s">
        <v>464</v>
      </c>
      <c r="E3" s="291"/>
      <c r="F3" s="291"/>
      <c r="G3" s="291"/>
      <c r="H3" s="291"/>
      <c r="I3" s="291"/>
      <c r="J3" s="6"/>
      <c r="K3" s="80"/>
    </row>
    <row r="4" spans="2:11" ht="14.25">
      <c r="B4" s="5"/>
      <c r="C4" s="131"/>
      <c r="D4" s="292" t="s">
        <v>175</v>
      </c>
      <c r="E4" s="292"/>
      <c r="F4" s="292"/>
      <c r="G4" s="292"/>
      <c r="H4" s="292"/>
      <c r="I4" s="292"/>
      <c r="J4" s="6"/>
      <c r="K4" s="80"/>
    </row>
    <row r="5" spans="2:11" ht="14.25">
      <c r="B5" s="5"/>
      <c r="C5" s="131"/>
      <c r="D5" s="254"/>
      <c r="E5" s="254"/>
      <c r="F5" s="254"/>
      <c r="G5" s="254"/>
      <c r="H5" s="254"/>
      <c r="I5" s="254"/>
      <c r="J5" s="6"/>
      <c r="K5" s="80"/>
    </row>
    <row r="6" spans="2:11" ht="27.75" customHeight="1">
      <c r="B6" s="5"/>
      <c r="C6" s="131"/>
      <c r="D6" s="293" t="s">
        <v>465</v>
      </c>
      <c r="E6" s="293"/>
      <c r="F6" s="293"/>
      <c r="G6" s="293"/>
      <c r="H6" s="293"/>
      <c r="I6" s="293"/>
      <c r="J6" s="6"/>
      <c r="K6" s="80"/>
    </row>
    <row r="7" spans="2:11" ht="14.25">
      <c r="B7" s="5"/>
      <c r="C7" s="111"/>
      <c r="D7" s="111"/>
      <c r="E7" s="111"/>
      <c r="F7" s="111"/>
      <c r="G7" s="111"/>
      <c r="H7" s="111"/>
      <c r="I7" s="111"/>
      <c r="J7" s="6"/>
      <c r="K7" s="80"/>
    </row>
    <row r="8" spans="2:18" ht="13.8">
      <c r="B8" s="5"/>
      <c r="C8" s="254"/>
      <c r="D8" s="254"/>
      <c r="E8" s="254"/>
      <c r="F8" s="254"/>
      <c r="G8" s="254"/>
      <c r="H8" s="254"/>
      <c r="I8" s="254"/>
      <c r="J8" s="6"/>
      <c r="K8" s="80"/>
      <c r="L8" s="200"/>
      <c r="M8" s="200"/>
      <c r="N8" s="200"/>
      <c r="O8" s="200"/>
      <c r="P8" s="200"/>
      <c r="Q8" s="200"/>
      <c r="R8" s="200"/>
    </row>
    <row r="9" spans="2:18" ht="14.4" thickBot="1">
      <c r="B9" s="5"/>
      <c r="C9" s="152" t="s">
        <v>0</v>
      </c>
      <c r="D9" s="152">
        <v>2016</v>
      </c>
      <c r="E9" s="152">
        <v>2017</v>
      </c>
      <c r="F9" s="152">
        <v>2018</v>
      </c>
      <c r="G9" s="152">
        <v>2019</v>
      </c>
      <c r="H9" s="152">
        <v>2020</v>
      </c>
      <c r="I9" s="152">
        <v>2021</v>
      </c>
      <c r="J9" s="6"/>
      <c r="K9" s="80"/>
      <c r="L9" s="200"/>
      <c r="M9" s="200"/>
      <c r="N9" s="200"/>
      <c r="O9" s="200"/>
      <c r="P9" s="200"/>
      <c r="Q9" s="200"/>
      <c r="R9" s="200"/>
    </row>
    <row r="10" spans="2:18" ht="14.4" thickBot="1">
      <c r="B10" s="5"/>
      <c r="C10" s="254" t="s">
        <v>66</v>
      </c>
      <c r="D10" s="114">
        <v>16.7548813170422</v>
      </c>
      <c r="E10" s="114">
        <v>17.9235457059302</v>
      </c>
      <c r="F10" s="114">
        <v>19.0860877231797</v>
      </c>
      <c r="G10" s="114">
        <v>20.2457599935007</v>
      </c>
      <c r="H10" s="114">
        <v>21.502147491039</v>
      </c>
      <c r="I10" s="114">
        <v>22.5522663505021</v>
      </c>
      <c r="J10" s="6"/>
      <c r="K10" s="80"/>
      <c r="L10" s="200"/>
      <c r="M10" s="200"/>
      <c r="N10" s="200"/>
      <c r="O10" s="200"/>
      <c r="P10" s="200"/>
      <c r="Q10" s="200"/>
      <c r="R10" s="200"/>
    </row>
    <row r="11" spans="2:11" ht="13.8" thickBot="1">
      <c r="B11" s="5"/>
      <c r="C11" s="254" t="s">
        <v>165</v>
      </c>
      <c r="D11" s="114">
        <v>16.7868967108081</v>
      </c>
      <c r="E11" s="114">
        <v>17.9892116520068</v>
      </c>
      <c r="F11" s="114">
        <v>19.1900387324297</v>
      </c>
      <c r="G11" s="114">
        <v>20.3913550636761</v>
      </c>
      <c r="H11" s="114">
        <v>21.5932986609089</v>
      </c>
      <c r="I11" s="114">
        <v>22.7939425710102</v>
      </c>
      <c r="J11" s="6"/>
      <c r="K11" s="80"/>
    </row>
    <row r="12" spans="2:11" ht="13.8" thickBot="1">
      <c r="B12" s="9"/>
      <c r="C12" s="10"/>
      <c r="D12" s="10"/>
      <c r="E12" s="10"/>
      <c r="F12" s="10"/>
      <c r="G12" s="10"/>
      <c r="H12" s="10"/>
      <c r="I12" s="10"/>
      <c r="J12" s="11"/>
      <c r="K12" s="80"/>
    </row>
    <row r="13" spans="2:11" ht="13.8" thickBot="1">
      <c r="B13" s="80"/>
      <c r="C13" s="80"/>
      <c r="D13" s="80"/>
      <c r="E13" s="80"/>
      <c r="F13" s="80"/>
      <c r="G13" s="80"/>
      <c r="H13" s="80"/>
      <c r="I13" s="80"/>
      <c r="J13" s="80"/>
      <c r="K13" s="80"/>
    </row>
    <row r="14" spans="2:11" ht="14.25">
      <c r="B14" s="2"/>
      <c r="C14" s="63"/>
      <c r="D14" s="63"/>
      <c r="E14" s="63"/>
      <c r="F14" s="63"/>
      <c r="G14" s="63"/>
      <c r="H14" s="63"/>
      <c r="I14" s="63"/>
      <c r="J14" s="63"/>
      <c r="K14" s="4"/>
    </row>
    <row r="15" spans="2:11" ht="13.8">
      <c r="B15" s="5"/>
      <c r="C15" s="131"/>
      <c r="D15" s="271"/>
      <c r="E15" s="291" t="s">
        <v>463</v>
      </c>
      <c r="F15" s="291"/>
      <c r="G15" s="291"/>
      <c r="H15" s="291"/>
      <c r="I15" s="291"/>
      <c r="J15" s="291"/>
      <c r="K15" s="6"/>
    </row>
    <row r="16" spans="2:11" ht="14.25">
      <c r="B16" s="5"/>
      <c r="C16" s="131"/>
      <c r="D16" s="106"/>
      <c r="E16" s="292" t="s">
        <v>55</v>
      </c>
      <c r="F16" s="292"/>
      <c r="G16" s="292"/>
      <c r="H16" s="292"/>
      <c r="I16" s="292"/>
      <c r="J16" s="292"/>
      <c r="K16" s="6"/>
    </row>
    <row r="17" spans="2:11" ht="14.25">
      <c r="B17" s="5"/>
      <c r="C17" s="131"/>
      <c r="D17" s="254"/>
      <c r="E17" s="254"/>
      <c r="F17" s="254"/>
      <c r="G17" s="254"/>
      <c r="H17" s="254"/>
      <c r="I17" s="254"/>
      <c r="J17" s="254"/>
      <c r="K17" s="6"/>
    </row>
    <row r="18" spans="2:11" ht="26.25" customHeight="1">
      <c r="B18" s="5"/>
      <c r="C18" s="131"/>
      <c r="D18" s="111"/>
      <c r="E18" s="293" t="s">
        <v>462</v>
      </c>
      <c r="F18" s="293"/>
      <c r="G18" s="293"/>
      <c r="H18" s="293"/>
      <c r="I18" s="293"/>
      <c r="J18" s="293"/>
      <c r="K18" s="6"/>
    </row>
    <row r="19" spans="2:11" ht="14.25">
      <c r="B19" s="5"/>
      <c r="C19" s="111"/>
      <c r="D19" s="111"/>
      <c r="E19" s="111"/>
      <c r="F19" s="111"/>
      <c r="G19" s="111"/>
      <c r="H19" s="111"/>
      <c r="I19" s="111"/>
      <c r="J19" s="256"/>
      <c r="K19" s="6"/>
    </row>
    <row r="20" spans="2:11" ht="14.25">
      <c r="B20" s="5"/>
      <c r="C20" s="65"/>
      <c r="D20" s="254"/>
      <c r="E20" s="254"/>
      <c r="F20" s="254"/>
      <c r="G20" s="254"/>
      <c r="H20" s="254"/>
      <c r="I20" s="254"/>
      <c r="J20" s="254"/>
      <c r="K20" s="6"/>
    </row>
    <row r="21" spans="2:21" ht="14.4" thickBot="1">
      <c r="B21" s="5"/>
      <c r="C21" s="152" t="s">
        <v>11</v>
      </c>
      <c r="D21" s="152" t="s">
        <v>0</v>
      </c>
      <c r="E21" s="152">
        <v>2016</v>
      </c>
      <c r="F21" s="152">
        <v>2017</v>
      </c>
      <c r="G21" s="152">
        <v>2018</v>
      </c>
      <c r="H21" s="152">
        <v>2019</v>
      </c>
      <c r="I21" s="152">
        <v>2020</v>
      </c>
      <c r="J21" s="152">
        <v>2021</v>
      </c>
      <c r="K21" s="6"/>
      <c r="M21" s="200"/>
      <c r="N21" s="200"/>
      <c r="O21" s="200"/>
      <c r="P21" s="200"/>
      <c r="Q21" s="200"/>
      <c r="R21" s="200"/>
      <c r="S21" s="200"/>
      <c r="T21" s="200"/>
      <c r="U21" s="200"/>
    </row>
    <row r="22" spans="2:21" ht="14.4" thickBot="1">
      <c r="B22" s="5"/>
      <c r="C22" s="254" t="s">
        <v>12</v>
      </c>
      <c r="D22" s="254" t="s">
        <v>66</v>
      </c>
      <c r="E22" s="135">
        <v>0.0807782796140507</v>
      </c>
      <c r="F22" s="135">
        <v>0.0861899272809347</v>
      </c>
      <c r="G22" s="135">
        <v>0.0914167426687346</v>
      </c>
      <c r="H22" s="135">
        <v>0.096526486139007</v>
      </c>
      <c r="I22" s="135">
        <v>0.101501737063224</v>
      </c>
      <c r="J22" s="135">
        <v>0.106404173138311</v>
      </c>
      <c r="K22" s="6"/>
      <c r="M22" s="200"/>
      <c r="N22" s="200"/>
      <c r="O22" s="200"/>
      <c r="P22" s="200"/>
      <c r="Q22" s="200"/>
      <c r="R22" s="200"/>
      <c r="S22" s="200"/>
      <c r="T22" s="200"/>
      <c r="U22" s="200"/>
    </row>
    <row r="23" spans="2:21" ht="14.4" thickBot="1">
      <c r="B23" s="5"/>
      <c r="C23" s="254" t="s">
        <v>12</v>
      </c>
      <c r="D23" s="254" t="s">
        <v>165</v>
      </c>
      <c r="E23" s="135">
        <v>0.0807782856348199</v>
      </c>
      <c r="F23" s="135">
        <v>0.0861899351268329</v>
      </c>
      <c r="G23" s="135">
        <v>0.0914167525637142</v>
      </c>
      <c r="H23" s="135">
        <v>0.096526498246691</v>
      </c>
      <c r="I23" s="135">
        <v>0.101501751563436</v>
      </c>
      <c r="J23" s="135">
        <v>0.106404190078149</v>
      </c>
      <c r="K23" s="6"/>
      <c r="M23" s="200"/>
      <c r="N23" s="200"/>
      <c r="O23" s="200"/>
      <c r="P23" s="200"/>
      <c r="Q23" s="200"/>
      <c r="R23" s="200"/>
      <c r="S23" s="200"/>
      <c r="T23" s="200"/>
      <c r="U23" s="200"/>
    </row>
    <row r="24" spans="2:21" ht="14.4" thickBot="1">
      <c r="B24" s="5"/>
      <c r="C24" s="254" t="s">
        <v>13</v>
      </c>
      <c r="D24" s="254" t="s">
        <v>66</v>
      </c>
      <c r="E24" s="135">
        <v>0.0794567439018938</v>
      </c>
      <c r="F24" s="135">
        <v>0.084196783082658</v>
      </c>
      <c r="G24" s="135">
        <v>0.0887027401760338</v>
      </c>
      <c r="H24" s="135">
        <v>0.0928781027446095</v>
      </c>
      <c r="I24" s="135">
        <v>0.0973367658678834</v>
      </c>
      <c r="J24" s="135">
        <v>0.101083173407084</v>
      </c>
      <c r="K24" s="6"/>
      <c r="M24" s="200"/>
      <c r="N24" s="200"/>
      <c r="O24" s="200"/>
      <c r="P24" s="200"/>
      <c r="Q24" s="200"/>
      <c r="R24" s="200"/>
      <c r="S24" s="200"/>
      <c r="T24" s="200"/>
      <c r="U24" s="200"/>
    </row>
    <row r="25" spans="2:21" ht="14.4" thickBot="1">
      <c r="B25" s="5"/>
      <c r="C25" s="254" t="s">
        <v>13</v>
      </c>
      <c r="D25" s="254" t="s">
        <v>165</v>
      </c>
      <c r="E25" s="135">
        <v>0.0794567464774369</v>
      </c>
      <c r="F25" s="135">
        <v>0.0841967877374067</v>
      </c>
      <c r="G25" s="135">
        <v>0.0887027470696777</v>
      </c>
      <c r="H25" s="135">
        <v>0.0928781121584823</v>
      </c>
      <c r="I25" s="135">
        <v>0.0973367774793234</v>
      </c>
      <c r="J25" s="135">
        <v>0.101083187810086</v>
      </c>
      <c r="K25" s="6"/>
      <c r="M25" s="200"/>
      <c r="N25" s="200"/>
      <c r="O25" s="200"/>
      <c r="P25" s="200"/>
      <c r="Q25" s="200"/>
      <c r="R25" s="200"/>
      <c r="S25" s="200"/>
      <c r="T25" s="200"/>
      <c r="U25" s="200"/>
    </row>
    <row r="26" spans="2:21" ht="14.4" thickBot="1">
      <c r="B26" s="5"/>
      <c r="C26" s="254" t="s">
        <v>14</v>
      </c>
      <c r="D26" s="254" t="s">
        <v>66</v>
      </c>
      <c r="E26" s="135">
        <v>0.201129780845861</v>
      </c>
      <c r="F26" s="135">
        <v>0.219373727352459</v>
      </c>
      <c r="G26" s="135">
        <v>0.237664149265785</v>
      </c>
      <c r="H26" s="135">
        <v>0.256130003998225</v>
      </c>
      <c r="I26" s="135">
        <v>0.274813734632314</v>
      </c>
      <c r="J26" s="135">
        <v>0.293517600756206</v>
      </c>
      <c r="K26" s="6"/>
      <c r="M26" s="200"/>
      <c r="N26" s="200"/>
      <c r="O26" s="200"/>
      <c r="P26" s="200"/>
      <c r="Q26" s="200"/>
      <c r="R26" s="200"/>
      <c r="S26" s="200"/>
      <c r="T26" s="200"/>
      <c r="U26" s="200"/>
    </row>
    <row r="27" spans="2:21" ht="14.4" thickBot="1">
      <c r="B27" s="5"/>
      <c r="C27" s="254" t="s">
        <v>14</v>
      </c>
      <c r="D27" s="254" t="s">
        <v>165</v>
      </c>
      <c r="E27" s="135">
        <v>0.201129791741291</v>
      </c>
      <c r="F27" s="135">
        <v>0.219373740322986</v>
      </c>
      <c r="G27" s="135">
        <v>0.237664164679134</v>
      </c>
      <c r="H27" s="135">
        <v>0.256130022058689</v>
      </c>
      <c r="I27" s="135">
        <v>0.274813755620589</v>
      </c>
      <c r="J27" s="135">
        <v>0.293517625084665</v>
      </c>
      <c r="K27" s="6"/>
      <c r="M27" s="200"/>
      <c r="N27" s="200"/>
      <c r="O27" s="200"/>
      <c r="P27" s="200"/>
      <c r="Q27" s="200"/>
      <c r="R27" s="200"/>
      <c r="S27" s="200"/>
      <c r="T27" s="200"/>
      <c r="U27" s="200"/>
    </row>
    <row r="28" spans="2:11" ht="13.8" thickBot="1">
      <c r="B28" s="9"/>
      <c r="C28" s="10"/>
      <c r="D28" s="10"/>
      <c r="E28" s="10"/>
      <c r="F28" s="10"/>
      <c r="G28" s="10"/>
      <c r="H28" s="10"/>
      <c r="I28" s="10"/>
      <c r="J28" s="10"/>
      <c r="K28" s="11"/>
    </row>
    <row r="29" spans="2:11" ht="13.8" thickBot="1">
      <c r="B29" s="80"/>
      <c r="C29" s="80"/>
      <c r="D29" s="80"/>
      <c r="E29" s="80"/>
      <c r="F29" s="80"/>
      <c r="G29" s="80"/>
      <c r="H29" s="80"/>
      <c r="I29" s="80"/>
      <c r="J29" s="80"/>
      <c r="K29" s="80"/>
    </row>
    <row r="30" spans="2:11" ht="14.25">
      <c r="B30" s="2"/>
      <c r="C30" s="63"/>
      <c r="D30" s="63"/>
      <c r="E30" s="63"/>
      <c r="F30" s="63"/>
      <c r="G30" s="63"/>
      <c r="H30" s="63"/>
      <c r="I30" s="63"/>
      <c r="J30" s="63"/>
      <c r="K30" s="4"/>
    </row>
    <row r="31" spans="2:11" ht="32.25" customHeight="1">
      <c r="B31" s="5"/>
      <c r="C31" s="131"/>
      <c r="D31" s="165"/>
      <c r="E31" s="304" t="s">
        <v>461</v>
      </c>
      <c r="F31" s="304"/>
      <c r="G31" s="304"/>
      <c r="H31" s="304"/>
      <c r="I31" s="304"/>
      <c r="J31" s="304"/>
      <c r="K31" s="6"/>
    </row>
    <row r="32" spans="2:11" ht="14.25">
      <c r="B32" s="5"/>
      <c r="C32" s="131"/>
      <c r="D32" s="106"/>
      <c r="E32" s="292" t="s">
        <v>177</v>
      </c>
      <c r="F32" s="292"/>
      <c r="G32" s="292"/>
      <c r="H32" s="292"/>
      <c r="I32" s="292"/>
      <c r="J32" s="292"/>
      <c r="K32" s="6"/>
    </row>
    <row r="33" spans="2:11" ht="14.25">
      <c r="B33" s="5"/>
      <c r="C33" s="131"/>
      <c r="D33" s="254"/>
      <c r="E33" s="254"/>
      <c r="F33" s="254"/>
      <c r="G33" s="254"/>
      <c r="H33" s="254"/>
      <c r="I33" s="254"/>
      <c r="J33" s="254"/>
      <c r="K33" s="6"/>
    </row>
    <row r="34" spans="2:11" ht="25.5" customHeight="1">
      <c r="B34" s="5"/>
      <c r="C34" s="131"/>
      <c r="D34" s="111"/>
      <c r="E34" s="293" t="s">
        <v>460</v>
      </c>
      <c r="F34" s="293"/>
      <c r="G34" s="293"/>
      <c r="H34" s="293"/>
      <c r="I34" s="293"/>
      <c r="J34" s="293"/>
      <c r="K34" s="6"/>
    </row>
    <row r="35" spans="2:11" ht="14.25">
      <c r="B35" s="5"/>
      <c r="C35" s="111"/>
      <c r="D35" s="111"/>
      <c r="E35" s="111"/>
      <c r="F35" s="111"/>
      <c r="G35" s="111"/>
      <c r="H35" s="111"/>
      <c r="I35" s="111"/>
      <c r="J35" s="256"/>
      <c r="K35" s="6"/>
    </row>
    <row r="36" spans="2:11" ht="14.25">
      <c r="B36" s="5"/>
      <c r="C36" s="65"/>
      <c r="D36" s="254"/>
      <c r="E36" s="254"/>
      <c r="F36" s="254"/>
      <c r="G36" s="254"/>
      <c r="H36" s="254"/>
      <c r="I36" s="254"/>
      <c r="J36" s="254"/>
      <c r="K36" s="6"/>
    </row>
    <row r="37" spans="2:11" ht="13.8" thickBot="1">
      <c r="B37" s="5"/>
      <c r="C37" s="152" t="s">
        <v>11</v>
      </c>
      <c r="D37" s="152" t="s">
        <v>0</v>
      </c>
      <c r="E37" s="152">
        <v>2016</v>
      </c>
      <c r="F37" s="152">
        <v>2017</v>
      </c>
      <c r="G37" s="152">
        <v>2018</v>
      </c>
      <c r="H37" s="152">
        <v>2019</v>
      </c>
      <c r="I37" s="152">
        <v>2020</v>
      </c>
      <c r="J37" s="152">
        <v>2021</v>
      </c>
      <c r="K37" s="6"/>
    </row>
    <row r="38" spans="2:11" ht="13.8" thickBot="1">
      <c r="B38" s="5"/>
      <c r="C38" s="254" t="s">
        <v>12</v>
      </c>
      <c r="D38" s="254" t="s">
        <v>66</v>
      </c>
      <c r="E38" s="114">
        <v>341384.678225632</v>
      </c>
      <c r="F38" s="114">
        <v>367709.283546309</v>
      </c>
      <c r="G38" s="114">
        <v>393959.862731035</v>
      </c>
      <c r="H38" s="114">
        <v>420255.988021257</v>
      </c>
      <c r="I38" s="114">
        <v>446616.89478885</v>
      </c>
      <c r="J38" s="114">
        <v>472861.450394094</v>
      </c>
      <c r="K38" s="6"/>
    </row>
    <row r="39" spans="2:21" ht="14.4" thickBot="1">
      <c r="B39" s="5"/>
      <c r="C39" s="254" t="s">
        <v>12</v>
      </c>
      <c r="D39" s="254" t="s">
        <v>165</v>
      </c>
      <c r="E39" s="114">
        <v>341384.678225632</v>
      </c>
      <c r="F39" s="114">
        <v>367709.283546309</v>
      </c>
      <c r="G39" s="114">
        <v>393959.862731035</v>
      </c>
      <c r="H39" s="114">
        <v>420255.988021257</v>
      </c>
      <c r="I39" s="114">
        <v>446616.89478885</v>
      </c>
      <c r="J39" s="114">
        <v>472861.450394094</v>
      </c>
      <c r="K39" s="6"/>
      <c r="M39" s="200"/>
      <c r="N39" s="200"/>
      <c r="O39" s="200"/>
      <c r="P39" s="200"/>
      <c r="Q39" s="200"/>
      <c r="R39" s="200"/>
      <c r="S39" s="200"/>
      <c r="T39" s="200"/>
      <c r="U39" s="200"/>
    </row>
    <row r="40" spans="2:21" ht="14.4" thickBot="1">
      <c r="B40" s="5"/>
      <c r="C40" s="254" t="s">
        <v>13</v>
      </c>
      <c r="D40" s="254" t="s">
        <v>66</v>
      </c>
      <c r="E40" s="114">
        <v>91302.4897369937</v>
      </c>
      <c r="F40" s="114">
        <v>98534.377604892</v>
      </c>
      <c r="G40" s="114">
        <v>105724.716824151</v>
      </c>
      <c r="H40" s="114">
        <v>112921.2621929</v>
      </c>
      <c r="I40" s="114">
        <v>120123.518500233</v>
      </c>
      <c r="J40" s="114">
        <v>127307.656189288</v>
      </c>
      <c r="K40" s="6"/>
      <c r="M40" s="200"/>
      <c r="N40" s="200"/>
      <c r="O40" s="200"/>
      <c r="P40" s="200"/>
      <c r="Q40" s="200"/>
      <c r="R40" s="200"/>
      <c r="S40" s="200"/>
      <c r="T40" s="200"/>
      <c r="U40" s="200"/>
    </row>
    <row r="41" spans="2:21" ht="14.4" thickBot="1">
      <c r="B41" s="5"/>
      <c r="C41" s="254" t="s">
        <v>13</v>
      </c>
      <c r="D41" s="254" t="s">
        <v>165</v>
      </c>
      <c r="E41" s="114">
        <v>91302.4897369937</v>
      </c>
      <c r="F41" s="114">
        <v>98534.377604892</v>
      </c>
      <c r="G41" s="114">
        <v>105724.716824151</v>
      </c>
      <c r="H41" s="114">
        <v>112921.2621929</v>
      </c>
      <c r="I41" s="114">
        <v>120123.518500233</v>
      </c>
      <c r="J41" s="114">
        <v>127307.656189288</v>
      </c>
      <c r="K41" s="6"/>
      <c r="M41" s="200"/>
      <c r="N41" s="200"/>
      <c r="O41" s="200"/>
      <c r="P41" s="200"/>
      <c r="Q41" s="200"/>
      <c r="R41" s="200"/>
      <c r="S41" s="200"/>
      <c r="T41" s="200"/>
      <c r="U41" s="200"/>
    </row>
    <row r="42" spans="2:21" ht="14.4" thickBot="1">
      <c r="B42" s="5"/>
      <c r="C42" s="254" t="s">
        <v>14</v>
      </c>
      <c r="D42" s="254" t="s">
        <v>66</v>
      </c>
      <c r="E42" s="114">
        <v>104991.377546479</v>
      </c>
      <c r="F42" s="114">
        <v>113921.961555438</v>
      </c>
      <c r="G42" s="114">
        <v>122968.120348987</v>
      </c>
      <c r="H42" s="114">
        <v>131962.52688755</v>
      </c>
      <c r="I42" s="114">
        <v>140886.44101016</v>
      </c>
      <c r="J42" s="114">
        <v>149944.824913395</v>
      </c>
      <c r="K42" s="6"/>
      <c r="M42" s="200"/>
      <c r="N42" s="200"/>
      <c r="O42" s="200"/>
      <c r="P42" s="200"/>
      <c r="Q42" s="200"/>
      <c r="R42" s="200"/>
      <c r="S42" s="200"/>
      <c r="T42" s="200"/>
      <c r="U42" s="200"/>
    </row>
    <row r="43" spans="2:21" ht="14.4" thickBot="1">
      <c r="B43" s="5"/>
      <c r="C43" s="254" t="s">
        <v>14</v>
      </c>
      <c r="D43" s="254" t="s">
        <v>165</v>
      </c>
      <c r="E43" s="114">
        <v>104991.377546479</v>
      </c>
      <c r="F43" s="114">
        <v>113921.961555438</v>
      </c>
      <c r="G43" s="114">
        <v>122968.120348987</v>
      </c>
      <c r="H43" s="114">
        <v>131962.52688755</v>
      </c>
      <c r="I43" s="114">
        <v>140886.44101016</v>
      </c>
      <c r="J43" s="114">
        <v>149944.824913395</v>
      </c>
      <c r="K43" s="6"/>
      <c r="M43" s="200"/>
      <c r="N43" s="200"/>
      <c r="O43" s="200"/>
      <c r="P43" s="200"/>
      <c r="Q43" s="200"/>
      <c r="R43" s="200"/>
      <c r="S43" s="200"/>
      <c r="T43" s="200"/>
      <c r="U43" s="200"/>
    </row>
    <row r="44" spans="2:21" ht="14.4" thickBot="1">
      <c r="B44" s="9"/>
      <c r="C44" s="10"/>
      <c r="D44" s="10"/>
      <c r="E44" s="10"/>
      <c r="F44" s="10"/>
      <c r="G44" s="10"/>
      <c r="H44" s="10"/>
      <c r="I44" s="10"/>
      <c r="J44" s="10"/>
      <c r="K44" s="11"/>
      <c r="M44" s="200"/>
      <c r="N44" s="200"/>
      <c r="O44" s="200"/>
      <c r="P44" s="200"/>
      <c r="Q44" s="200"/>
      <c r="R44" s="200"/>
      <c r="S44" s="200"/>
      <c r="T44" s="200"/>
      <c r="U44" s="200"/>
    </row>
    <row r="45" spans="2:21" ht="14.4" thickBot="1">
      <c r="B45" s="80"/>
      <c r="C45" s="80"/>
      <c r="D45" s="80"/>
      <c r="E45" s="80"/>
      <c r="F45" s="80"/>
      <c r="G45" s="80"/>
      <c r="H45" s="80"/>
      <c r="I45" s="80"/>
      <c r="J45" s="80"/>
      <c r="K45" s="80"/>
      <c r="M45" s="200"/>
      <c r="N45" s="200"/>
      <c r="O45" s="200"/>
      <c r="P45" s="200"/>
      <c r="Q45" s="200"/>
      <c r="R45" s="200"/>
      <c r="S45" s="200"/>
      <c r="T45" s="200"/>
      <c r="U45" s="200"/>
    </row>
    <row r="46" spans="2:11" ht="14.25">
      <c r="B46" s="2"/>
      <c r="C46" s="63"/>
      <c r="D46" s="63"/>
      <c r="E46" s="63"/>
      <c r="F46" s="63"/>
      <c r="G46" s="63"/>
      <c r="H46" s="63"/>
      <c r="I46" s="63"/>
      <c r="J46" s="63"/>
      <c r="K46" s="4"/>
    </row>
    <row r="47" spans="2:11" ht="13.8">
      <c r="B47" s="5"/>
      <c r="C47" s="131"/>
      <c r="D47" s="271"/>
      <c r="E47" s="291" t="s">
        <v>459</v>
      </c>
      <c r="F47" s="291"/>
      <c r="G47" s="291"/>
      <c r="H47" s="291"/>
      <c r="I47" s="291"/>
      <c r="J47" s="291"/>
      <c r="K47" s="6"/>
    </row>
    <row r="48" spans="2:11" ht="14.25">
      <c r="B48" s="5"/>
      <c r="C48" s="131"/>
      <c r="D48" s="106"/>
      <c r="E48" s="292" t="s">
        <v>181</v>
      </c>
      <c r="F48" s="292"/>
      <c r="G48" s="292"/>
      <c r="H48" s="292"/>
      <c r="I48" s="292"/>
      <c r="J48" s="292"/>
      <c r="K48" s="6"/>
    </row>
    <row r="49" spans="2:11" ht="14.25">
      <c r="B49" s="5"/>
      <c r="C49" s="131"/>
      <c r="D49" s="254"/>
      <c r="E49" s="254"/>
      <c r="F49" s="254"/>
      <c r="G49" s="254"/>
      <c r="H49" s="254"/>
      <c r="I49" s="254"/>
      <c r="J49" s="254"/>
      <c r="K49" s="6"/>
    </row>
    <row r="50" spans="2:22" ht="27.75" customHeight="1">
      <c r="B50" s="5"/>
      <c r="C50" s="131"/>
      <c r="D50" s="111"/>
      <c r="E50" s="293" t="s">
        <v>458</v>
      </c>
      <c r="F50" s="293"/>
      <c r="G50" s="293"/>
      <c r="H50" s="293"/>
      <c r="I50" s="293"/>
      <c r="J50" s="293"/>
      <c r="K50" s="6"/>
      <c r="N50" s="200"/>
      <c r="O50" s="200"/>
      <c r="P50" s="200"/>
      <c r="Q50" s="200"/>
      <c r="R50" s="200"/>
      <c r="S50" s="200"/>
      <c r="T50" s="200"/>
      <c r="U50" s="200"/>
      <c r="V50" s="200"/>
    </row>
    <row r="51" spans="2:22" ht="13.8">
      <c r="B51" s="5"/>
      <c r="C51" s="111"/>
      <c r="D51" s="111"/>
      <c r="E51" s="111"/>
      <c r="F51" s="111"/>
      <c r="G51" s="111"/>
      <c r="H51" s="111"/>
      <c r="I51" s="111"/>
      <c r="J51" s="256"/>
      <c r="K51" s="6"/>
      <c r="N51" s="200"/>
      <c r="O51" s="200"/>
      <c r="P51" s="200"/>
      <c r="Q51" s="200"/>
      <c r="R51" s="200"/>
      <c r="S51" s="200"/>
      <c r="T51" s="200"/>
      <c r="U51" s="200"/>
      <c r="V51" s="200"/>
    </row>
    <row r="52" spans="2:22" ht="13.8">
      <c r="B52" s="5"/>
      <c r="C52" s="65"/>
      <c r="D52" s="254"/>
      <c r="E52" s="254"/>
      <c r="F52" s="254"/>
      <c r="G52" s="254"/>
      <c r="H52" s="254"/>
      <c r="I52" s="254"/>
      <c r="J52" s="254"/>
      <c r="K52" s="6"/>
      <c r="N52" s="200"/>
      <c r="O52" s="200"/>
      <c r="P52" s="200"/>
      <c r="Q52" s="200"/>
      <c r="R52" s="200"/>
      <c r="S52" s="200"/>
      <c r="T52" s="200"/>
      <c r="U52" s="200"/>
      <c r="V52" s="200"/>
    </row>
    <row r="53" spans="2:22" ht="14.4" thickBot="1">
      <c r="B53" s="5"/>
      <c r="C53" s="152" t="s">
        <v>11</v>
      </c>
      <c r="D53" s="152" t="s">
        <v>56</v>
      </c>
      <c r="E53" s="152">
        <v>2016</v>
      </c>
      <c r="F53" s="152">
        <v>2017</v>
      </c>
      <c r="G53" s="152">
        <v>2018</v>
      </c>
      <c r="H53" s="152">
        <v>2019</v>
      </c>
      <c r="I53" s="152">
        <v>2020</v>
      </c>
      <c r="J53" s="152">
        <v>2021</v>
      </c>
      <c r="K53" s="6"/>
      <c r="N53" s="200"/>
      <c r="O53" s="200"/>
      <c r="P53" s="200"/>
      <c r="Q53" s="200"/>
      <c r="R53" s="200"/>
      <c r="S53" s="200"/>
      <c r="T53" s="200"/>
      <c r="U53" s="200"/>
      <c r="V53" s="200"/>
    </row>
    <row r="54" spans="2:22" ht="14.4" thickBot="1">
      <c r="B54" s="5"/>
      <c r="C54" s="254" t="s">
        <v>12</v>
      </c>
      <c r="D54" s="254">
        <v>1</v>
      </c>
      <c r="E54" s="114">
        <v>124.976706637846</v>
      </c>
      <c r="F54" s="114">
        <v>124.652051870813</v>
      </c>
      <c r="G54" s="114">
        <v>124.336346619147</v>
      </c>
      <c r="H54" s="114">
        <v>124.020640890283</v>
      </c>
      <c r="I54" s="114">
        <v>123.697868387826</v>
      </c>
      <c r="J54" s="114">
        <v>123.368108427184</v>
      </c>
      <c r="K54" s="6"/>
      <c r="N54" s="200"/>
      <c r="O54" s="200"/>
      <c r="P54" s="200"/>
      <c r="Q54" s="200"/>
      <c r="R54" s="200"/>
      <c r="S54" s="200"/>
      <c r="T54" s="200"/>
      <c r="U54" s="200"/>
      <c r="V54" s="200"/>
    </row>
    <row r="55" spans="2:22" ht="14.4" thickBot="1">
      <c r="B55" s="5"/>
      <c r="C55" s="254" t="s">
        <v>12</v>
      </c>
      <c r="D55" s="254">
        <v>2</v>
      </c>
      <c r="E55" s="114">
        <v>351.666760287287</v>
      </c>
      <c r="F55" s="114">
        <v>351.598738238117</v>
      </c>
      <c r="G55" s="114">
        <v>351.556430302107</v>
      </c>
      <c r="H55" s="114">
        <v>351.533334747586</v>
      </c>
      <c r="I55" s="114">
        <v>351.527616006293</v>
      </c>
      <c r="J55" s="114">
        <v>351.533820972914</v>
      </c>
      <c r="K55" s="6"/>
      <c r="N55" s="200"/>
      <c r="O55" s="200"/>
      <c r="P55" s="200"/>
      <c r="Q55" s="200"/>
      <c r="R55" s="200"/>
      <c r="S55" s="200"/>
      <c r="T55" s="200"/>
      <c r="U55" s="200"/>
      <c r="V55" s="200"/>
    </row>
    <row r="56" spans="2:22" ht="14.4" thickBot="1">
      <c r="B56" s="5"/>
      <c r="C56" s="254" t="s">
        <v>12</v>
      </c>
      <c r="D56" s="254">
        <v>3</v>
      </c>
      <c r="E56" s="114">
        <v>670.945161291507</v>
      </c>
      <c r="F56" s="114">
        <v>669.497055442329</v>
      </c>
      <c r="G56" s="114">
        <v>668.088427929436</v>
      </c>
      <c r="H56" s="114">
        <v>666.678994255545</v>
      </c>
      <c r="I56" s="114">
        <v>665.237141508472</v>
      </c>
      <c r="J56" s="114">
        <v>663.763325993989</v>
      </c>
      <c r="K56" s="6"/>
      <c r="N56" s="200"/>
      <c r="O56" s="200"/>
      <c r="P56" s="200"/>
      <c r="Q56" s="200"/>
      <c r="R56" s="200"/>
      <c r="S56" s="200"/>
      <c r="T56" s="200"/>
      <c r="U56" s="200"/>
      <c r="V56" s="200"/>
    </row>
    <row r="57" spans="2:22" ht="14.4" thickBot="1">
      <c r="B57" s="5"/>
      <c r="C57" s="254" t="s">
        <v>13</v>
      </c>
      <c r="D57" s="254">
        <v>1</v>
      </c>
      <c r="E57" s="114">
        <v>218.667146710643</v>
      </c>
      <c r="F57" s="114">
        <v>218.619112309865</v>
      </c>
      <c r="G57" s="114">
        <v>218.496291963434</v>
      </c>
      <c r="H57" s="114">
        <v>218.395591814791</v>
      </c>
      <c r="I57" s="114">
        <v>218.304147292751</v>
      </c>
      <c r="J57" s="114">
        <v>218.181546056914</v>
      </c>
      <c r="K57" s="6"/>
      <c r="N57" s="200"/>
      <c r="O57" s="200"/>
      <c r="P57" s="200"/>
      <c r="Q57" s="200"/>
      <c r="R57" s="200"/>
      <c r="S57" s="200"/>
      <c r="T57" s="200"/>
      <c r="U57" s="200"/>
      <c r="V57" s="200"/>
    </row>
    <row r="58" spans="2:22" ht="14.4" thickBot="1">
      <c r="B58" s="5"/>
      <c r="C58" s="254" t="s">
        <v>13</v>
      </c>
      <c r="D58" s="254">
        <v>2</v>
      </c>
      <c r="E58" s="114">
        <v>450.590615658976</v>
      </c>
      <c r="F58" s="114">
        <v>450.504902193267</v>
      </c>
      <c r="G58" s="114">
        <v>450.285739314541</v>
      </c>
      <c r="H58" s="114">
        <v>450.106048122439</v>
      </c>
      <c r="I58" s="114">
        <v>449.942872840199</v>
      </c>
      <c r="J58" s="114">
        <v>449.724100946437</v>
      </c>
      <c r="K58" s="6"/>
      <c r="N58" s="200"/>
      <c r="O58" s="200"/>
      <c r="P58" s="200"/>
      <c r="Q58" s="200"/>
      <c r="R58" s="200"/>
      <c r="S58" s="200"/>
      <c r="T58" s="200"/>
      <c r="U58" s="200"/>
      <c r="V58" s="200"/>
    </row>
    <row r="59" spans="2:22" ht="14.4" thickBot="1">
      <c r="B59" s="5"/>
      <c r="C59" s="254" t="s">
        <v>13</v>
      </c>
      <c r="D59" s="254">
        <v>3</v>
      </c>
      <c r="E59" s="114">
        <v>775.064467226112</v>
      </c>
      <c r="F59" s="114">
        <v>774.933503962041</v>
      </c>
      <c r="G59" s="114">
        <v>774.598640755614</v>
      </c>
      <c r="H59" s="114">
        <v>774.324087103537</v>
      </c>
      <c r="I59" s="114">
        <v>774.074768429962</v>
      </c>
      <c r="J59" s="114">
        <v>773.740502617033</v>
      </c>
      <c r="K59" s="6"/>
      <c r="N59" s="200"/>
      <c r="O59" s="200"/>
      <c r="P59" s="200"/>
      <c r="Q59" s="200"/>
      <c r="R59" s="200"/>
      <c r="S59" s="200"/>
      <c r="T59" s="200"/>
      <c r="U59" s="200"/>
      <c r="V59" s="200"/>
    </row>
    <row r="60" spans="2:11" ht="13.8" thickBot="1">
      <c r="B60" s="5"/>
      <c r="C60" s="254" t="s">
        <v>14</v>
      </c>
      <c r="D60" s="254">
        <v>1</v>
      </c>
      <c r="E60" s="114">
        <v>123.612793932865</v>
      </c>
      <c r="F60" s="114">
        <v>123.14549256095</v>
      </c>
      <c r="G60" s="114">
        <v>122.659374540789</v>
      </c>
      <c r="H60" s="114">
        <v>122.199949741262</v>
      </c>
      <c r="I60" s="114">
        <v>121.764672585142</v>
      </c>
      <c r="J60" s="114">
        <v>121.318370770624</v>
      </c>
      <c r="K60" s="6"/>
    </row>
    <row r="61" spans="2:11" ht="13.8" thickBot="1">
      <c r="B61" s="5"/>
      <c r="C61" s="254" t="s">
        <v>14</v>
      </c>
      <c r="D61" s="254">
        <v>2</v>
      </c>
      <c r="E61" s="114">
        <v>367.007067937351</v>
      </c>
      <c r="F61" s="114">
        <v>365.665734176135</v>
      </c>
      <c r="G61" s="114">
        <v>364.273434578708</v>
      </c>
      <c r="H61" s="114">
        <v>362.958405510216</v>
      </c>
      <c r="I61" s="114">
        <v>361.715434188234</v>
      </c>
      <c r="J61" s="114">
        <v>360.442220555654</v>
      </c>
      <c r="K61" s="6"/>
    </row>
    <row r="62" spans="2:11" ht="13.8" thickBot="1">
      <c r="B62" s="5"/>
      <c r="C62" s="254" t="s">
        <v>14</v>
      </c>
      <c r="D62" s="254">
        <v>3</v>
      </c>
      <c r="E62" s="114">
        <v>664.089194080073</v>
      </c>
      <c r="F62" s="114">
        <v>661.949909972005</v>
      </c>
      <c r="G62" s="114">
        <v>659.711962510733</v>
      </c>
      <c r="H62" s="114">
        <v>657.591169318509</v>
      </c>
      <c r="I62" s="114">
        <v>655.57441352804</v>
      </c>
      <c r="J62" s="114">
        <v>653.503120010146</v>
      </c>
      <c r="K62" s="6"/>
    </row>
    <row r="63" spans="2:11" ht="13.8" thickBot="1">
      <c r="B63" s="9"/>
      <c r="C63" s="10"/>
      <c r="D63" s="10"/>
      <c r="E63" s="10"/>
      <c r="F63" s="10"/>
      <c r="G63" s="10"/>
      <c r="H63" s="10"/>
      <c r="I63" s="10"/>
      <c r="J63" s="10"/>
      <c r="K63" s="11"/>
    </row>
    <row r="64" spans="2:11" ht="14.25">
      <c r="B64" s="80"/>
      <c r="C64" s="80"/>
      <c r="D64" s="80"/>
      <c r="E64" s="80"/>
      <c r="F64" s="80"/>
      <c r="G64" s="80"/>
      <c r="H64" s="80"/>
      <c r="I64" s="80"/>
      <c r="J64" s="80"/>
      <c r="K64" s="80"/>
    </row>
    <row r="65" spans="2:11" ht="14.25">
      <c r="B65" s="80"/>
      <c r="C65" s="80"/>
      <c r="D65" s="80"/>
      <c r="E65" s="80"/>
      <c r="F65" s="80"/>
      <c r="G65" s="80"/>
      <c r="H65" s="80"/>
      <c r="I65" s="80"/>
      <c r="J65" s="80"/>
      <c r="K65" s="80"/>
    </row>
    <row r="66" spans="2:11" ht="14.25">
      <c r="B66" s="80"/>
      <c r="C66" s="80"/>
      <c r="D66" s="80"/>
      <c r="E66" s="80"/>
      <c r="F66" s="80"/>
      <c r="G66" s="80"/>
      <c r="H66" s="80"/>
      <c r="I66" s="80"/>
      <c r="J66" s="80"/>
      <c r="K66" s="80"/>
    </row>
    <row r="67" spans="2:11" ht="14.25">
      <c r="B67" s="80"/>
      <c r="C67" s="80"/>
      <c r="D67" s="80"/>
      <c r="E67" s="80"/>
      <c r="F67" s="80"/>
      <c r="G67" s="80"/>
      <c r="H67" s="80"/>
      <c r="I67" s="80"/>
      <c r="J67" s="80"/>
      <c r="K67" s="80"/>
    </row>
    <row r="68" spans="2:11" ht="14.25">
      <c r="B68" s="80"/>
      <c r="C68" s="80"/>
      <c r="D68" s="80"/>
      <c r="E68" s="80"/>
      <c r="F68" s="80"/>
      <c r="G68" s="80"/>
      <c r="H68" s="80"/>
      <c r="I68" s="80"/>
      <c r="J68" s="80"/>
      <c r="K68" s="80"/>
    </row>
    <row r="69" spans="2:11" ht="14.25">
      <c r="B69" s="80"/>
      <c r="C69" s="80"/>
      <c r="D69" s="80"/>
      <c r="E69" s="80"/>
      <c r="F69" s="80"/>
      <c r="G69" s="80"/>
      <c r="H69" s="80"/>
      <c r="I69" s="80"/>
      <c r="J69" s="80"/>
      <c r="K69" s="80"/>
    </row>
    <row r="70" spans="2:11" ht="14.25">
      <c r="B70" s="80"/>
      <c r="C70" s="80"/>
      <c r="D70" s="80"/>
      <c r="E70" s="80"/>
      <c r="F70" s="80"/>
      <c r="G70" s="80"/>
      <c r="H70" s="80"/>
      <c r="I70" s="80"/>
      <c r="J70" s="80"/>
      <c r="K70" s="80"/>
    </row>
    <row r="71" spans="2:11" ht="14.25">
      <c r="B71" s="80"/>
      <c r="C71" s="80"/>
      <c r="D71" s="80"/>
      <c r="E71" s="80"/>
      <c r="F71" s="80"/>
      <c r="G71" s="80"/>
      <c r="H71" s="80"/>
      <c r="I71" s="80"/>
      <c r="J71" s="80"/>
      <c r="K71" s="80"/>
    </row>
    <row r="72" spans="2:11" ht="14.25">
      <c r="B72" s="80"/>
      <c r="C72" s="80"/>
      <c r="D72" s="80"/>
      <c r="E72" s="80"/>
      <c r="F72" s="80"/>
      <c r="G72" s="80"/>
      <c r="H72" s="80"/>
      <c r="I72" s="80"/>
      <c r="J72" s="80"/>
      <c r="K72" s="80"/>
    </row>
    <row r="73" spans="2:11" ht="14.25">
      <c r="B73" s="80"/>
      <c r="C73" s="80"/>
      <c r="D73" s="80"/>
      <c r="E73" s="80"/>
      <c r="F73" s="80"/>
      <c r="G73" s="80"/>
      <c r="H73" s="80"/>
      <c r="I73" s="80"/>
      <c r="J73" s="80"/>
      <c r="K73" s="80"/>
    </row>
    <row r="74" spans="2:11" ht="14.25">
      <c r="B74" s="80"/>
      <c r="C74" s="80"/>
      <c r="D74" s="80"/>
      <c r="E74" s="80"/>
      <c r="F74" s="80"/>
      <c r="G74" s="80"/>
      <c r="H74" s="80"/>
      <c r="I74" s="80"/>
      <c r="J74" s="80"/>
      <c r="K74" s="80"/>
    </row>
    <row r="75" spans="2:11" ht="14.25">
      <c r="B75" s="80"/>
      <c r="C75" s="80"/>
      <c r="D75" s="80"/>
      <c r="E75" s="80"/>
      <c r="F75" s="80"/>
      <c r="G75" s="80"/>
      <c r="H75" s="80"/>
      <c r="I75" s="80"/>
      <c r="J75" s="80"/>
      <c r="K75" s="80"/>
    </row>
    <row r="76" spans="2:11" ht="14.25">
      <c r="B76" s="80"/>
      <c r="C76" s="80"/>
      <c r="D76" s="80"/>
      <c r="E76" s="80"/>
      <c r="F76" s="80"/>
      <c r="G76" s="80"/>
      <c r="H76" s="80"/>
      <c r="I76" s="80"/>
      <c r="J76" s="80"/>
      <c r="K76" s="80"/>
    </row>
    <row r="77" spans="2:11" ht="14.25">
      <c r="B77" s="80"/>
      <c r="C77" s="80"/>
      <c r="D77" s="80"/>
      <c r="E77" s="80"/>
      <c r="F77" s="80"/>
      <c r="G77" s="80"/>
      <c r="H77" s="80"/>
      <c r="I77" s="80"/>
      <c r="J77" s="80"/>
      <c r="K77" s="80"/>
    </row>
    <row r="78" spans="2:11" ht="14.25">
      <c r="B78" s="80"/>
      <c r="C78" s="80"/>
      <c r="D78" s="80"/>
      <c r="E78" s="80"/>
      <c r="F78" s="80"/>
      <c r="G78" s="80"/>
      <c r="H78" s="80"/>
      <c r="I78" s="80"/>
      <c r="J78" s="80"/>
      <c r="K78" s="80"/>
    </row>
    <row r="79" spans="2:11" ht="14.25">
      <c r="B79" s="80"/>
      <c r="C79" s="80"/>
      <c r="D79" s="80"/>
      <c r="E79" s="80"/>
      <c r="F79" s="80"/>
      <c r="G79" s="80"/>
      <c r="H79" s="80"/>
      <c r="I79" s="80"/>
      <c r="J79" s="80"/>
      <c r="K79" s="80"/>
    </row>
    <row r="80" spans="2:11" ht="14.25">
      <c r="B80" s="80"/>
      <c r="C80" s="80"/>
      <c r="D80" s="80"/>
      <c r="E80" s="80"/>
      <c r="F80" s="80"/>
      <c r="G80" s="80"/>
      <c r="H80" s="80"/>
      <c r="I80" s="80"/>
      <c r="J80" s="80"/>
      <c r="K80" s="80"/>
    </row>
    <row r="81" spans="2:11" ht="14.25">
      <c r="B81" s="80"/>
      <c r="C81" s="80"/>
      <c r="D81" s="80"/>
      <c r="E81" s="80"/>
      <c r="F81" s="80"/>
      <c r="G81" s="80"/>
      <c r="H81" s="80"/>
      <c r="I81" s="80"/>
      <c r="J81" s="80"/>
      <c r="K81" s="80"/>
    </row>
    <row r="82" spans="2:11" ht="14.25">
      <c r="B82" s="80"/>
      <c r="C82" s="80"/>
      <c r="D82" s="80"/>
      <c r="E82" s="80"/>
      <c r="F82" s="80"/>
      <c r="G82" s="80"/>
      <c r="H82" s="80"/>
      <c r="I82" s="80"/>
      <c r="J82" s="80"/>
      <c r="K82" s="80"/>
    </row>
    <row r="83" spans="2:11" ht="14.25">
      <c r="B83" s="80"/>
      <c r="C83" s="80"/>
      <c r="D83" s="80"/>
      <c r="E83" s="80"/>
      <c r="F83" s="80"/>
      <c r="G83" s="80"/>
      <c r="H83" s="80"/>
      <c r="I83" s="80"/>
      <c r="J83" s="80"/>
      <c r="K83" s="80"/>
    </row>
    <row r="84" spans="2:11" ht="14.25">
      <c r="B84" s="80"/>
      <c r="C84" s="80"/>
      <c r="D84" s="80"/>
      <c r="E84" s="80"/>
      <c r="F84" s="80"/>
      <c r="G84" s="80"/>
      <c r="H84" s="80"/>
      <c r="I84" s="80"/>
      <c r="J84" s="80"/>
      <c r="K84" s="80"/>
    </row>
    <row r="85" spans="2:11" ht="14.25">
      <c r="B85" s="80"/>
      <c r="C85" s="80"/>
      <c r="D85" s="80"/>
      <c r="E85" s="80"/>
      <c r="F85" s="80"/>
      <c r="G85" s="80"/>
      <c r="H85" s="80"/>
      <c r="I85" s="80"/>
      <c r="J85" s="80"/>
      <c r="K85" s="80"/>
    </row>
    <row r="86" spans="2:11" ht="14.25">
      <c r="B86" s="80"/>
      <c r="C86" s="80"/>
      <c r="D86" s="80"/>
      <c r="E86" s="80"/>
      <c r="F86" s="80"/>
      <c r="G86" s="80"/>
      <c r="H86" s="80"/>
      <c r="I86" s="80"/>
      <c r="J86" s="80"/>
      <c r="K86" s="80"/>
    </row>
    <row r="87" spans="2:11" ht="14.25">
      <c r="B87" s="80"/>
      <c r="C87" s="80"/>
      <c r="D87" s="80"/>
      <c r="E87" s="80"/>
      <c r="F87" s="80"/>
      <c r="G87" s="80"/>
      <c r="H87" s="80"/>
      <c r="I87" s="80"/>
      <c r="J87" s="80"/>
      <c r="K87" s="80"/>
    </row>
    <row r="88" spans="2:11" ht="14.25">
      <c r="B88" s="80"/>
      <c r="C88" s="80"/>
      <c r="D88" s="80"/>
      <c r="E88" s="80"/>
      <c r="F88" s="80"/>
      <c r="G88" s="80"/>
      <c r="H88" s="80"/>
      <c r="I88" s="80"/>
      <c r="J88" s="80"/>
      <c r="K88" s="80"/>
    </row>
    <row r="89" spans="2:11" ht="14.25">
      <c r="B89" s="80"/>
      <c r="C89" s="80"/>
      <c r="D89" s="80"/>
      <c r="E89" s="80"/>
      <c r="F89" s="80"/>
      <c r="G89" s="80"/>
      <c r="H89" s="80"/>
      <c r="I89" s="80"/>
      <c r="J89" s="80"/>
      <c r="K89" s="80"/>
    </row>
    <row r="90" spans="2:11" ht="14.25">
      <c r="B90" s="80"/>
      <c r="C90" s="80"/>
      <c r="D90" s="80"/>
      <c r="E90" s="80"/>
      <c r="F90" s="80"/>
      <c r="G90" s="80"/>
      <c r="H90" s="80"/>
      <c r="I90" s="80"/>
      <c r="J90" s="80"/>
      <c r="K90" s="80"/>
    </row>
    <row r="91" spans="2:11" ht="14.25">
      <c r="B91" s="80"/>
      <c r="C91" s="80"/>
      <c r="D91" s="80"/>
      <c r="E91" s="80"/>
      <c r="F91" s="80"/>
      <c r="G91" s="80"/>
      <c r="H91" s="80"/>
      <c r="I91" s="80"/>
      <c r="J91" s="80"/>
      <c r="K91" s="80"/>
    </row>
    <row r="92" spans="2:11" ht="14.25">
      <c r="B92" s="80"/>
      <c r="C92" s="80"/>
      <c r="D92" s="80"/>
      <c r="E92" s="80"/>
      <c r="F92" s="80"/>
      <c r="G92" s="80"/>
      <c r="H92" s="80"/>
      <c r="I92" s="80"/>
      <c r="J92" s="80"/>
      <c r="K92" s="80"/>
    </row>
    <row r="93" spans="2:11" ht="14.25">
      <c r="B93" s="80"/>
      <c r="C93" s="80"/>
      <c r="D93" s="80"/>
      <c r="E93" s="80"/>
      <c r="F93" s="80"/>
      <c r="G93" s="80"/>
      <c r="H93" s="80"/>
      <c r="I93" s="80"/>
      <c r="J93" s="80"/>
      <c r="K93" s="80"/>
    </row>
    <row r="94" spans="2:11" ht="14.25">
      <c r="B94" s="80"/>
      <c r="C94" s="80"/>
      <c r="D94" s="80"/>
      <c r="E94" s="80"/>
      <c r="F94" s="80"/>
      <c r="G94" s="80"/>
      <c r="H94" s="80"/>
      <c r="I94" s="80"/>
      <c r="J94" s="80"/>
      <c r="K94" s="80"/>
    </row>
    <row r="95" spans="2:11" ht="14.25">
      <c r="B95" s="80"/>
      <c r="C95" s="80"/>
      <c r="D95" s="80"/>
      <c r="E95" s="80"/>
      <c r="F95" s="80"/>
      <c r="G95" s="80"/>
      <c r="H95" s="80"/>
      <c r="I95" s="80"/>
      <c r="J95" s="80"/>
      <c r="K95" s="80"/>
    </row>
    <row r="96" spans="2:11" ht="14.25">
      <c r="B96" s="80"/>
      <c r="C96" s="80"/>
      <c r="D96" s="80"/>
      <c r="E96" s="80"/>
      <c r="F96" s="80"/>
      <c r="G96" s="80"/>
      <c r="H96" s="80"/>
      <c r="I96" s="80"/>
      <c r="J96" s="80"/>
      <c r="K96" s="80"/>
    </row>
    <row r="97" spans="2:11" ht="14.25">
      <c r="B97" s="80"/>
      <c r="C97" s="80"/>
      <c r="D97" s="80"/>
      <c r="E97" s="80"/>
      <c r="F97" s="80"/>
      <c r="G97" s="80"/>
      <c r="H97" s="80"/>
      <c r="I97" s="80"/>
      <c r="J97" s="80"/>
      <c r="K97" s="80"/>
    </row>
    <row r="98" spans="2:11" ht="14.25">
      <c r="B98" s="80"/>
      <c r="C98" s="80"/>
      <c r="D98" s="80"/>
      <c r="E98" s="80"/>
      <c r="F98" s="80"/>
      <c r="G98" s="80"/>
      <c r="H98" s="80"/>
      <c r="I98" s="80"/>
      <c r="J98" s="80"/>
      <c r="K98" s="80"/>
    </row>
    <row r="99" spans="2:11" ht="14.25">
      <c r="B99" s="80"/>
      <c r="C99" s="80"/>
      <c r="D99" s="80"/>
      <c r="E99" s="80"/>
      <c r="F99" s="80"/>
      <c r="G99" s="80"/>
      <c r="H99" s="80"/>
      <c r="I99" s="80"/>
      <c r="J99" s="80"/>
      <c r="K99" s="80"/>
    </row>
    <row r="100" spans="2:11" ht="14.25">
      <c r="B100" s="80"/>
      <c r="C100" s="80"/>
      <c r="D100" s="80"/>
      <c r="E100" s="80"/>
      <c r="F100" s="80"/>
      <c r="G100" s="80"/>
      <c r="H100" s="80"/>
      <c r="I100" s="80"/>
      <c r="J100" s="80"/>
      <c r="K100" s="80"/>
    </row>
    <row r="101" spans="2:11" ht="14.25">
      <c r="B101" s="80"/>
      <c r="C101" s="80"/>
      <c r="D101" s="80"/>
      <c r="E101" s="80"/>
      <c r="F101" s="80"/>
      <c r="G101" s="80"/>
      <c r="H101" s="80"/>
      <c r="I101" s="80"/>
      <c r="J101" s="80"/>
      <c r="K101" s="80"/>
    </row>
    <row r="102" spans="2:11" ht="14.25">
      <c r="B102" s="80"/>
      <c r="C102" s="80"/>
      <c r="D102" s="80"/>
      <c r="E102" s="80"/>
      <c r="F102" s="80"/>
      <c r="G102" s="80"/>
      <c r="H102" s="80"/>
      <c r="I102" s="80"/>
      <c r="J102" s="80"/>
      <c r="K102" s="80"/>
    </row>
    <row r="103" spans="2:11" ht="14.25">
      <c r="B103" s="80"/>
      <c r="C103" s="80"/>
      <c r="D103" s="80"/>
      <c r="E103" s="80"/>
      <c r="F103" s="80"/>
      <c r="G103" s="80"/>
      <c r="H103" s="80"/>
      <c r="I103" s="80"/>
      <c r="J103" s="80"/>
      <c r="K103" s="80"/>
    </row>
    <row r="104" spans="2:11" ht="14.25">
      <c r="B104" s="80"/>
      <c r="C104" s="80"/>
      <c r="D104" s="80"/>
      <c r="E104" s="80"/>
      <c r="F104" s="80"/>
      <c r="G104" s="80"/>
      <c r="H104" s="80"/>
      <c r="I104" s="80"/>
      <c r="J104" s="80"/>
      <c r="K104" s="80"/>
    </row>
    <row r="105" spans="2:11" ht="14.25">
      <c r="B105" s="80"/>
      <c r="C105" s="80"/>
      <c r="D105" s="80"/>
      <c r="E105" s="80"/>
      <c r="F105" s="80"/>
      <c r="G105" s="80"/>
      <c r="H105" s="80"/>
      <c r="I105" s="80"/>
      <c r="J105" s="80"/>
      <c r="K105" s="80"/>
    </row>
    <row r="106" spans="2:11" ht="14.25">
      <c r="B106" s="80"/>
      <c r="C106" s="80"/>
      <c r="D106" s="80"/>
      <c r="E106" s="80"/>
      <c r="F106" s="80"/>
      <c r="G106" s="80"/>
      <c r="H106" s="80"/>
      <c r="I106" s="80"/>
      <c r="J106" s="80"/>
      <c r="K106" s="80"/>
    </row>
    <row r="107" spans="2:11" ht="14.25">
      <c r="B107" s="80"/>
      <c r="C107" s="80"/>
      <c r="D107" s="80"/>
      <c r="E107" s="80"/>
      <c r="F107" s="80"/>
      <c r="G107" s="80"/>
      <c r="H107" s="80"/>
      <c r="I107" s="80"/>
      <c r="J107" s="80"/>
      <c r="K107" s="80"/>
    </row>
    <row r="108" spans="2:11" ht="14.25">
      <c r="B108" s="80"/>
      <c r="C108" s="80"/>
      <c r="D108" s="80"/>
      <c r="E108" s="80"/>
      <c r="F108" s="80"/>
      <c r="G108" s="80"/>
      <c r="H108" s="80"/>
      <c r="I108" s="80"/>
      <c r="J108" s="80"/>
      <c r="K108" s="80"/>
    </row>
    <row r="109" spans="2:11" ht="14.25">
      <c r="B109" s="80"/>
      <c r="C109" s="80"/>
      <c r="D109" s="80"/>
      <c r="E109" s="80"/>
      <c r="F109" s="80"/>
      <c r="G109" s="80"/>
      <c r="H109" s="80"/>
      <c r="I109" s="80"/>
      <c r="J109" s="80"/>
      <c r="K109" s="80"/>
    </row>
    <row r="110" spans="2:11" ht="14.25">
      <c r="B110" s="80"/>
      <c r="C110" s="80"/>
      <c r="D110" s="80"/>
      <c r="E110" s="80"/>
      <c r="F110" s="80"/>
      <c r="G110" s="80"/>
      <c r="H110" s="80"/>
      <c r="I110" s="80"/>
      <c r="J110" s="80"/>
      <c r="K110" s="80"/>
    </row>
    <row r="111" spans="2:11" ht="14.25">
      <c r="B111" s="80"/>
      <c r="C111" s="80"/>
      <c r="D111" s="80"/>
      <c r="E111" s="80"/>
      <c r="F111" s="80"/>
      <c r="G111" s="80"/>
      <c r="H111" s="80"/>
      <c r="I111" s="80"/>
      <c r="J111" s="80"/>
      <c r="K111" s="80"/>
    </row>
    <row r="112" spans="2:11" ht="14.25">
      <c r="B112" s="80"/>
      <c r="C112" s="80"/>
      <c r="D112" s="80"/>
      <c r="E112" s="80"/>
      <c r="F112" s="80"/>
      <c r="G112" s="80"/>
      <c r="H112" s="80"/>
      <c r="I112" s="80"/>
      <c r="J112" s="80"/>
      <c r="K112" s="80"/>
    </row>
    <row r="113" spans="2:11" ht="14.25">
      <c r="B113" s="80"/>
      <c r="C113" s="80"/>
      <c r="D113" s="80"/>
      <c r="E113" s="80"/>
      <c r="F113" s="80"/>
      <c r="G113" s="80"/>
      <c r="H113" s="80"/>
      <c r="I113" s="80"/>
      <c r="J113" s="80"/>
      <c r="K113" s="80"/>
    </row>
    <row r="114" spans="2:11" ht="14.25">
      <c r="B114" s="80"/>
      <c r="C114" s="80"/>
      <c r="D114" s="80"/>
      <c r="E114" s="80"/>
      <c r="F114" s="80"/>
      <c r="G114" s="80"/>
      <c r="H114" s="80"/>
      <c r="I114" s="80"/>
      <c r="J114" s="80"/>
      <c r="K114" s="80"/>
    </row>
    <row r="115" spans="2:11" ht="14.25">
      <c r="B115" s="80"/>
      <c r="C115" s="80"/>
      <c r="D115" s="80"/>
      <c r="E115" s="80"/>
      <c r="F115" s="80"/>
      <c r="G115" s="80"/>
      <c r="H115" s="80"/>
      <c r="I115" s="80"/>
      <c r="J115" s="80"/>
      <c r="K115" s="80"/>
    </row>
    <row r="116" spans="2:11" ht="14.25">
      <c r="B116" s="80"/>
      <c r="C116" s="80"/>
      <c r="D116" s="80"/>
      <c r="E116" s="80"/>
      <c r="F116" s="80"/>
      <c r="G116" s="80"/>
      <c r="H116" s="80"/>
      <c r="I116" s="80"/>
      <c r="J116" s="80"/>
      <c r="K116" s="80"/>
    </row>
    <row r="117" spans="2:11" ht="14.25">
      <c r="B117" s="80"/>
      <c r="C117" s="80"/>
      <c r="D117" s="80"/>
      <c r="E117" s="80"/>
      <c r="F117" s="80"/>
      <c r="G117" s="80"/>
      <c r="H117" s="80"/>
      <c r="I117" s="80"/>
      <c r="J117" s="80"/>
      <c r="K117" s="80"/>
    </row>
    <row r="118" spans="2:11" ht="14.25">
      <c r="B118" s="80"/>
      <c r="C118" s="80"/>
      <c r="D118" s="80"/>
      <c r="E118" s="80"/>
      <c r="F118" s="80"/>
      <c r="G118" s="80"/>
      <c r="H118" s="80"/>
      <c r="I118" s="80"/>
      <c r="J118" s="80"/>
      <c r="K118" s="80"/>
    </row>
    <row r="119" spans="2:11" ht="14.25">
      <c r="B119" s="80"/>
      <c r="C119" s="80"/>
      <c r="D119" s="80"/>
      <c r="E119" s="80"/>
      <c r="F119" s="80"/>
      <c r="G119" s="80"/>
      <c r="H119" s="80"/>
      <c r="I119" s="80"/>
      <c r="J119" s="80"/>
      <c r="K119" s="80"/>
    </row>
  </sheetData>
  <mergeCells count="12">
    <mergeCell ref="E34:J34"/>
    <mergeCell ref="E47:J47"/>
    <mergeCell ref="E48:J48"/>
    <mergeCell ref="E50:J50"/>
    <mergeCell ref="D3:I3"/>
    <mergeCell ref="D4:I4"/>
    <mergeCell ref="D6:I6"/>
    <mergeCell ref="E15:J15"/>
    <mergeCell ref="E16:J16"/>
    <mergeCell ref="E18:J18"/>
    <mergeCell ref="E31:J31"/>
    <mergeCell ref="E32:J32"/>
  </mergeCells>
  <hyperlinks>
    <hyperlink ref="C1" location="TOC!A1" display="Back to Table of Content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M26"/>
  <sheetViews>
    <sheetView showGridLines="0" workbookViewId="0" topLeftCell="A1"/>
  </sheetViews>
  <sheetFormatPr defaultColWidth="8.625" defaultRowHeight="14.25"/>
  <cols>
    <col min="1" max="2" width="2.625" style="56" customWidth="1"/>
    <col min="3" max="3" width="32.75390625" style="56" customWidth="1"/>
    <col min="4" max="10" width="10.25390625" style="56" customWidth="1"/>
    <col min="11" max="11" width="3.25390625" style="56" customWidth="1"/>
    <col min="12" max="16384" width="8.625" style="56" customWidth="1"/>
  </cols>
  <sheetData>
    <row r="1" ht="13.8" thickBot="1">
      <c r="C1" s="196" t="s">
        <v>241</v>
      </c>
    </row>
    <row r="2" spans="2:11" ht="14.25">
      <c r="B2" s="13"/>
      <c r="C2" s="57"/>
      <c r="D2" s="57"/>
      <c r="E2" s="57"/>
      <c r="F2" s="57"/>
      <c r="G2" s="57"/>
      <c r="H2" s="57"/>
      <c r="I2" s="57"/>
      <c r="J2" s="57"/>
      <c r="K2" s="15"/>
    </row>
    <row r="3" spans="2:11" ht="31.95" customHeight="1">
      <c r="B3" s="16"/>
      <c r="C3" s="156"/>
      <c r="D3" s="286" t="s">
        <v>363</v>
      </c>
      <c r="E3" s="286"/>
      <c r="F3" s="286"/>
      <c r="G3" s="286"/>
      <c r="H3" s="286"/>
      <c r="I3" s="286"/>
      <c r="J3" s="286"/>
      <c r="K3" s="17"/>
    </row>
    <row r="4" spans="2:11" ht="14.25">
      <c r="B4" s="16"/>
      <c r="C4" s="156"/>
      <c r="D4" s="287" t="s">
        <v>175</v>
      </c>
      <c r="E4" s="287"/>
      <c r="F4" s="287"/>
      <c r="G4" s="287"/>
      <c r="H4" s="287"/>
      <c r="I4" s="287"/>
      <c r="J4" s="287"/>
      <c r="K4" s="17"/>
    </row>
    <row r="5" spans="2:11" ht="14.25">
      <c r="B5" s="16"/>
      <c r="C5" s="20"/>
      <c r="D5" s="20"/>
      <c r="E5" s="20"/>
      <c r="F5" s="20"/>
      <c r="G5" s="20"/>
      <c r="H5" s="20"/>
      <c r="I5" s="20"/>
      <c r="J5" s="20"/>
      <c r="K5" s="17"/>
    </row>
    <row r="6" spans="2:11" ht="39" customHeight="1">
      <c r="B6" s="16"/>
      <c r="C6" s="156"/>
      <c r="D6" s="288" t="s">
        <v>364</v>
      </c>
      <c r="E6" s="288"/>
      <c r="F6" s="288"/>
      <c r="G6" s="288"/>
      <c r="H6" s="288"/>
      <c r="I6" s="288"/>
      <c r="J6" s="288"/>
      <c r="K6" s="17"/>
    </row>
    <row r="7" spans="2:11" ht="14.25">
      <c r="B7" s="16"/>
      <c r="C7" s="157"/>
      <c r="D7" s="156"/>
      <c r="E7" s="156"/>
      <c r="F7" s="156"/>
      <c r="G7" s="156"/>
      <c r="H7" s="156"/>
      <c r="I7" s="156"/>
      <c r="J7" s="156"/>
      <c r="K7" s="17"/>
    </row>
    <row r="8" spans="2:11" ht="14.25">
      <c r="B8" s="16"/>
      <c r="C8" s="20"/>
      <c r="D8" s="20"/>
      <c r="E8" s="20"/>
      <c r="F8" s="20"/>
      <c r="G8" s="20"/>
      <c r="H8" s="20"/>
      <c r="I8" s="20"/>
      <c r="J8" s="20"/>
      <c r="K8" s="17"/>
    </row>
    <row r="9" spans="2:11" ht="13.8" thickBot="1">
      <c r="B9" s="16"/>
      <c r="C9" s="22"/>
      <c r="D9" s="22">
        <v>2016</v>
      </c>
      <c r="E9" s="22">
        <v>2017</v>
      </c>
      <c r="F9" s="22">
        <v>2018</v>
      </c>
      <c r="G9" s="22">
        <v>2019</v>
      </c>
      <c r="H9" s="22">
        <v>2020</v>
      </c>
      <c r="I9" s="22">
        <v>2021</v>
      </c>
      <c r="J9" s="22" t="s">
        <v>18</v>
      </c>
      <c r="K9" s="17"/>
    </row>
    <row r="10" spans="2:13" ht="13.8" thickBot="1">
      <c r="B10" s="16"/>
      <c r="C10" s="58" t="s">
        <v>231</v>
      </c>
      <c r="D10" s="59">
        <v>6.31645877312606</v>
      </c>
      <c r="E10" s="59">
        <v>10.3509772492635</v>
      </c>
      <c r="F10" s="59">
        <v>12.5193932551118</v>
      </c>
      <c r="G10" s="59">
        <v>12.5844864632797</v>
      </c>
      <c r="H10" s="59">
        <v>20.837841027251</v>
      </c>
      <c r="I10" s="59">
        <v>21.594665070565</v>
      </c>
      <c r="J10" s="59">
        <f>SUM(D10:I10)</f>
        <v>84.20382183859707</v>
      </c>
      <c r="K10" s="17"/>
      <c r="M10" s="60"/>
    </row>
    <row r="11" spans="2:13" ht="13.8" thickBot="1">
      <c r="B11" s="16"/>
      <c r="C11" s="58" t="s">
        <v>233</v>
      </c>
      <c r="D11" s="59">
        <f>D10*0.42</f>
        <v>2.652912684712945</v>
      </c>
      <c r="E11" s="59">
        <f aca="true" t="shared" si="0" ref="E11:I11">E10*0.42</f>
        <v>4.34741044469067</v>
      </c>
      <c r="F11" s="59">
        <f t="shared" si="0"/>
        <v>5.258145167146956</v>
      </c>
      <c r="G11" s="59">
        <f t="shared" si="0"/>
        <v>5.285484314577475</v>
      </c>
      <c r="H11" s="59">
        <f t="shared" si="0"/>
        <v>8.751893231445418</v>
      </c>
      <c r="I11" s="59">
        <f t="shared" si="0"/>
        <v>9.0697593296373</v>
      </c>
      <c r="J11" s="59">
        <f>SUM(D11:I11)</f>
        <v>35.36560517221076</v>
      </c>
      <c r="K11" s="17"/>
      <c r="M11" s="60"/>
    </row>
    <row r="12" spans="2:13" ht="14.25">
      <c r="B12" s="16"/>
      <c r="C12" s="58"/>
      <c r="D12" s="20"/>
      <c r="E12" s="20"/>
      <c r="F12" s="20"/>
      <c r="G12" s="20"/>
      <c r="H12" s="20"/>
      <c r="I12" s="20"/>
      <c r="J12" s="20"/>
      <c r="K12" s="17"/>
      <c r="M12" s="60"/>
    </row>
    <row r="13" spans="2:13" ht="14.25">
      <c r="B13" s="16"/>
      <c r="C13" s="174"/>
      <c r="D13" s="175"/>
      <c r="E13" s="175"/>
      <c r="F13" s="175"/>
      <c r="G13" s="175"/>
      <c r="H13" s="175"/>
      <c r="I13" s="175"/>
      <c r="J13" s="175"/>
      <c r="K13" s="17"/>
      <c r="M13" s="60"/>
    </row>
    <row r="14" spans="2:13" ht="14.25">
      <c r="B14" s="16"/>
      <c r="C14" s="174" t="s">
        <v>232</v>
      </c>
      <c r="D14" s="176"/>
      <c r="E14" s="176"/>
      <c r="F14" s="176"/>
      <c r="G14" s="176"/>
      <c r="H14" s="176"/>
      <c r="I14" s="176"/>
      <c r="J14" s="176"/>
      <c r="K14" s="17"/>
      <c r="M14" s="60"/>
    </row>
    <row r="15" spans="2:13" ht="48.75" customHeight="1">
      <c r="B15" s="16"/>
      <c r="C15" s="285" t="s">
        <v>367</v>
      </c>
      <c r="D15" s="285"/>
      <c r="E15" s="285"/>
      <c r="F15" s="285"/>
      <c r="G15" s="285"/>
      <c r="H15" s="285"/>
      <c r="I15" s="285"/>
      <c r="J15" s="285"/>
      <c r="K15" s="17"/>
      <c r="M15" s="60"/>
    </row>
    <row r="16" spans="2:11" ht="13.8" thickBot="1">
      <c r="B16" s="24"/>
      <c r="C16" s="25"/>
      <c r="D16" s="25"/>
      <c r="E16" s="25"/>
      <c r="F16" s="25"/>
      <c r="G16" s="25"/>
      <c r="H16" s="25"/>
      <c r="I16" s="25"/>
      <c r="J16" s="25"/>
      <c r="K16" s="26"/>
    </row>
    <row r="19" spans="3:4" ht="14.25">
      <c r="C19" s="61"/>
      <c r="D19" s="62"/>
    </row>
    <row r="20" ht="14.25">
      <c r="C20" s="61"/>
    </row>
    <row r="23" spans="3:10" ht="14.25">
      <c r="C23" s="61"/>
      <c r="D23" s="61"/>
      <c r="E23" s="61"/>
      <c r="F23" s="61"/>
      <c r="G23" s="61"/>
      <c r="H23" s="61"/>
      <c r="I23" s="61"/>
      <c r="J23" s="61"/>
    </row>
    <row r="24" spans="3:10" ht="14.25">
      <c r="C24" s="61"/>
      <c r="D24" s="61"/>
      <c r="E24" s="61"/>
      <c r="F24" s="61"/>
      <c r="G24" s="61"/>
      <c r="H24" s="61"/>
      <c r="I24" s="61"/>
      <c r="J24" s="61"/>
    </row>
    <row r="25" spans="3:10" ht="14.25">
      <c r="C25" s="61"/>
      <c r="D25" s="61"/>
      <c r="E25" s="61"/>
      <c r="F25" s="61"/>
      <c r="G25" s="61"/>
      <c r="H25" s="61"/>
      <c r="I25" s="61"/>
      <c r="J25" s="61"/>
    </row>
    <row r="26" spans="3:10" ht="14.25">
      <c r="C26" s="61"/>
      <c r="D26" s="61"/>
      <c r="E26" s="61"/>
      <c r="F26" s="61"/>
      <c r="G26" s="61"/>
      <c r="H26" s="61"/>
      <c r="I26" s="61"/>
      <c r="J26" s="61"/>
    </row>
  </sheetData>
  <mergeCells count="4">
    <mergeCell ref="C15:J15"/>
    <mergeCell ref="D3:J3"/>
    <mergeCell ref="D4:J4"/>
    <mergeCell ref="D6:J6"/>
  </mergeCells>
  <hyperlinks>
    <hyperlink ref="C1" location="TOC!A1" display="Back to Table of Contents"/>
  </hyperlinks>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16"/>
  <sheetViews>
    <sheetView showGridLines="0" workbookViewId="0" topLeftCell="A1"/>
  </sheetViews>
  <sheetFormatPr defaultColWidth="8.625" defaultRowHeight="14.25"/>
  <cols>
    <col min="1" max="2" width="2.625" style="12" customWidth="1"/>
    <col min="3" max="4" width="14.625" style="12" customWidth="1"/>
    <col min="5" max="10" width="8.625" style="12" customWidth="1"/>
    <col min="11" max="11" width="2.625" style="12" customWidth="1"/>
    <col min="12" max="16384" width="8.625" style="12" customWidth="1"/>
  </cols>
  <sheetData>
    <row r="1" ht="13.8" thickBot="1">
      <c r="C1" s="198" t="s">
        <v>241</v>
      </c>
    </row>
    <row r="2" spans="2:11" ht="14.25">
      <c r="B2" s="13"/>
      <c r="C2" s="14"/>
      <c r="D2" s="14"/>
      <c r="E2" s="14"/>
      <c r="F2" s="14"/>
      <c r="G2" s="14"/>
      <c r="H2" s="14"/>
      <c r="I2" s="14"/>
      <c r="J2" s="14"/>
      <c r="K2" s="15"/>
    </row>
    <row r="3" spans="2:28" ht="13.8">
      <c r="B3" s="16"/>
      <c r="C3" s="160"/>
      <c r="D3" s="289" t="s">
        <v>292</v>
      </c>
      <c r="E3" s="289"/>
      <c r="F3" s="289"/>
      <c r="G3" s="289"/>
      <c r="H3" s="289"/>
      <c r="I3" s="289"/>
      <c r="J3" s="289"/>
      <c r="K3" s="17"/>
      <c r="N3" s="18" t="s">
        <v>299</v>
      </c>
      <c r="AB3" s="12" t="s">
        <v>270</v>
      </c>
    </row>
    <row r="4" spans="2:35" ht="14.25">
      <c r="B4" s="16"/>
      <c r="C4" s="160"/>
      <c r="D4" s="287" t="s">
        <v>175</v>
      </c>
      <c r="E4" s="287"/>
      <c r="F4" s="287"/>
      <c r="G4" s="287"/>
      <c r="H4" s="287"/>
      <c r="I4" s="287"/>
      <c r="J4" s="287"/>
      <c r="K4" s="17"/>
      <c r="N4" s="18" t="s">
        <v>243</v>
      </c>
      <c r="AB4" s="19" t="str">
        <f>C9</f>
        <v>Scenarios</v>
      </c>
      <c r="AC4" s="19">
        <f aca="true" t="shared" si="0" ref="AC4:AI5">D9</f>
        <v>2015</v>
      </c>
      <c r="AD4" s="19">
        <f t="shared" si="0"/>
        <v>2016</v>
      </c>
      <c r="AE4" s="19">
        <f t="shared" si="0"/>
        <v>2017</v>
      </c>
      <c r="AF4" s="19">
        <f t="shared" si="0"/>
        <v>2018</v>
      </c>
      <c r="AG4" s="19">
        <f t="shared" si="0"/>
        <v>2019</v>
      </c>
      <c r="AH4" s="19">
        <f t="shared" si="0"/>
        <v>2020</v>
      </c>
      <c r="AI4" s="19">
        <f t="shared" si="0"/>
        <v>2021</v>
      </c>
    </row>
    <row r="5" spans="2:35" ht="14.25">
      <c r="B5" s="16"/>
      <c r="C5" s="20"/>
      <c r="D5" s="20"/>
      <c r="E5" s="20"/>
      <c r="F5" s="20"/>
      <c r="G5" s="20"/>
      <c r="H5" s="20"/>
      <c r="I5" s="20"/>
      <c r="J5" s="20"/>
      <c r="K5" s="17"/>
      <c r="AB5" s="19" t="s">
        <v>66</v>
      </c>
      <c r="AC5" s="21">
        <f aca="true" t="shared" si="1" ref="AC5">D10</f>
        <v>2527.5380969193834</v>
      </c>
      <c r="AD5" s="21">
        <f aca="true" t="shared" si="2" ref="AD5">E10</f>
        <v>2547.577481230398</v>
      </c>
      <c r="AE5" s="21">
        <f aca="true" t="shared" si="3" ref="AE5">F10</f>
        <v>2574.818194972012</v>
      </c>
      <c r="AF5" s="21">
        <f t="shared" si="0"/>
        <v>2601.2584276768794</v>
      </c>
      <c r="AG5" s="21">
        <f t="shared" si="0"/>
        <v>2632.217946810175</v>
      </c>
      <c r="AH5" s="21">
        <f t="shared" si="0"/>
        <v>2664.9676853050837</v>
      </c>
      <c r="AI5" s="21">
        <f t="shared" si="0"/>
        <v>2696.2836616347845</v>
      </c>
    </row>
    <row r="6" spans="2:35" ht="26.25" customHeight="1">
      <c r="B6" s="16"/>
      <c r="C6" s="160"/>
      <c r="D6" s="290" t="s">
        <v>4</v>
      </c>
      <c r="E6" s="290"/>
      <c r="F6" s="290"/>
      <c r="G6" s="290"/>
      <c r="H6" s="290"/>
      <c r="I6" s="290"/>
      <c r="J6" s="290"/>
      <c r="K6" s="17"/>
      <c r="AB6" s="19" t="str">
        <f aca="true" t="shared" si="4" ref="AB6:AI6">C11</f>
        <v>Baseline</v>
      </c>
      <c r="AC6" s="21">
        <f t="shared" si="4"/>
        <v>2527.5380657086307</v>
      </c>
      <c r="AD6" s="21">
        <f t="shared" si="4"/>
        <v>2561.8925660284194</v>
      </c>
      <c r="AE6" s="21">
        <f t="shared" si="4"/>
        <v>2607.2540811877066</v>
      </c>
      <c r="AF6" s="21">
        <f t="shared" si="4"/>
        <v>2654.6790472342573</v>
      </c>
      <c r="AG6" s="21">
        <f t="shared" si="4"/>
        <v>2708.14495539393</v>
      </c>
      <c r="AH6" s="21">
        <f t="shared" si="4"/>
        <v>2772.4324544837514</v>
      </c>
      <c r="AI6" s="21">
        <f t="shared" si="4"/>
        <v>2835.8895427161087</v>
      </c>
    </row>
    <row r="7" spans="2:11" ht="14.25">
      <c r="B7" s="16"/>
      <c r="C7" s="157"/>
      <c r="D7" s="157"/>
      <c r="E7" s="157"/>
      <c r="F7" s="157"/>
      <c r="G7" s="157"/>
      <c r="H7" s="157"/>
      <c r="I7" s="157"/>
      <c r="J7" s="157"/>
      <c r="K7" s="17"/>
    </row>
    <row r="8" spans="2:11" ht="14.25">
      <c r="B8" s="16"/>
      <c r="C8" s="20"/>
      <c r="D8" s="20"/>
      <c r="E8" s="20"/>
      <c r="F8" s="20"/>
      <c r="G8" s="20"/>
      <c r="H8" s="20"/>
      <c r="I8" s="20"/>
      <c r="J8" s="20"/>
      <c r="K8" s="17"/>
    </row>
    <row r="9" spans="2:11" ht="13.8" thickBot="1">
      <c r="B9" s="16"/>
      <c r="C9" s="22" t="s">
        <v>0</v>
      </c>
      <c r="D9" s="22">
        <v>2015</v>
      </c>
      <c r="E9" s="22">
        <v>2016</v>
      </c>
      <c r="F9" s="22">
        <v>2017</v>
      </c>
      <c r="G9" s="22">
        <v>2018</v>
      </c>
      <c r="H9" s="22">
        <v>2019</v>
      </c>
      <c r="I9" s="22">
        <v>2020</v>
      </c>
      <c r="J9" s="22">
        <v>2021</v>
      </c>
      <c r="K9" s="17"/>
    </row>
    <row r="10" spans="2:11" ht="13.8" thickBot="1">
      <c r="B10" s="16"/>
      <c r="C10" s="20" t="s">
        <v>66</v>
      </c>
      <c r="D10" s="23">
        <v>2527.5380969193834</v>
      </c>
      <c r="E10" s="23">
        <v>2547.577481230398</v>
      </c>
      <c r="F10" s="23">
        <v>2574.818194972012</v>
      </c>
      <c r="G10" s="23">
        <v>2601.2584276768794</v>
      </c>
      <c r="H10" s="23">
        <v>2632.217946810175</v>
      </c>
      <c r="I10" s="23">
        <v>2664.9676853050837</v>
      </c>
      <c r="J10" s="23">
        <v>2696.2836616347845</v>
      </c>
      <c r="K10" s="17"/>
    </row>
    <row r="11" spans="2:11" ht="13.8" thickBot="1">
      <c r="B11" s="16"/>
      <c r="C11" s="20" t="s">
        <v>165</v>
      </c>
      <c r="D11" s="23">
        <v>2527.5380657086307</v>
      </c>
      <c r="E11" s="23">
        <v>2561.8925660284194</v>
      </c>
      <c r="F11" s="23">
        <v>2607.2540811877066</v>
      </c>
      <c r="G11" s="23">
        <v>2654.6790472342573</v>
      </c>
      <c r="H11" s="23">
        <v>2708.14495539393</v>
      </c>
      <c r="I11" s="23">
        <v>2772.4324544837514</v>
      </c>
      <c r="J11" s="23">
        <v>2835.8895427161087</v>
      </c>
      <c r="K11" s="17"/>
    </row>
    <row r="12" spans="2:11" ht="13.8" thickBot="1">
      <c r="B12" s="24"/>
      <c r="C12" s="25"/>
      <c r="D12" s="25"/>
      <c r="E12" s="209"/>
      <c r="F12" s="209"/>
      <c r="G12" s="209"/>
      <c r="H12" s="209"/>
      <c r="I12" s="209"/>
      <c r="J12" s="209"/>
      <c r="K12" s="26"/>
    </row>
    <row r="14" spans="5:10" ht="14.25">
      <c r="E14" s="27"/>
      <c r="F14" s="27"/>
      <c r="G14" s="27"/>
      <c r="H14" s="27"/>
      <c r="I14" s="27"/>
      <c r="J14" s="28"/>
    </row>
    <row r="15" spans="5:10" ht="14.25">
      <c r="E15" s="29"/>
      <c r="F15" s="29"/>
      <c r="G15" s="29"/>
      <c r="H15" s="29"/>
      <c r="I15" s="29"/>
      <c r="J15" s="29"/>
    </row>
    <row r="16" ht="14.25">
      <c r="J16" s="258"/>
    </row>
  </sheetData>
  <mergeCells count="3">
    <mergeCell ref="D3:J3"/>
    <mergeCell ref="D4:J4"/>
    <mergeCell ref="D6:J6"/>
  </mergeCells>
  <hyperlinks>
    <hyperlink ref="C1" location="TOC!A1" display="Back to Table of Contents"/>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O31"/>
  <sheetViews>
    <sheetView showGridLines="0" workbookViewId="0" topLeftCell="A1"/>
  </sheetViews>
  <sheetFormatPr defaultColWidth="8.625" defaultRowHeight="14.25"/>
  <cols>
    <col min="1" max="2" width="2.625" style="1" customWidth="1"/>
    <col min="3" max="3" width="13.50390625" style="1" customWidth="1"/>
    <col min="4" max="5" width="14.625" style="1" customWidth="1"/>
    <col min="6" max="11" width="8.625" style="1" customWidth="1"/>
    <col min="12" max="12" width="2.625" style="1" customWidth="1"/>
    <col min="13" max="16384" width="8.625" style="1" customWidth="1"/>
  </cols>
  <sheetData>
    <row r="1" ht="13.8" thickBot="1">
      <c r="C1" s="198" t="s">
        <v>241</v>
      </c>
    </row>
    <row r="2" spans="2:30" ht="14.25">
      <c r="B2" s="2"/>
      <c r="C2" s="3"/>
      <c r="D2" s="63"/>
      <c r="E2" s="63"/>
      <c r="F2" s="63"/>
      <c r="G2" s="63"/>
      <c r="H2" s="63"/>
      <c r="I2" s="63"/>
      <c r="J2" s="63"/>
      <c r="K2" s="63"/>
      <c r="L2" s="4"/>
      <c r="N2" s="64" t="s">
        <v>315</v>
      </c>
      <c r="O2" s="64"/>
      <c r="P2" s="64"/>
      <c r="Q2" s="64"/>
      <c r="R2" s="64"/>
      <c r="S2" s="64"/>
      <c r="T2" s="64"/>
      <c r="U2" s="64"/>
      <c r="V2" s="64" t="s">
        <v>316</v>
      </c>
      <c r="AD2" s="64" t="s">
        <v>317</v>
      </c>
    </row>
    <row r="3" spans="2:30" ht="13.8">
      <c r="B3" s="5"/>
      <c r="C3" s="65"/>
      <c r="D3" s="131"/>
      <c r="E3" s="291" t="s">
        <v>293</v>
      </c>
      <c r="F3" s="291"/>
      <c r="G3" s="291"/>
      <c r="H3" s="291"/>
      <c r="I3" s="291"/>
      <c r="J3" s="291"/>
      <c r="K3" s="291"/>
      <c r="L3" s="6"/>
      <c r="N3" s="64" t="s">
        <v>249</v>
      </c>
      <c r="O3" s="64"/>
      <c r="P3" s="64"/>
      <c r="Q3" s="64"/>
      <c r="R3" s="64"/>
      <c r="S3" s="64"/>
      <c r="T3" s="64"/>
      <c r="U3" s="64"/>
      <c r="V3" s="64" t="s">
        <v>249</v>
      </c>
      <c r="AD3" s="64" t="s">
        <v>249</v>
      </c>
    </row>
    <row r="4" spans="2:12" ht="12.75">
      <c r="B4" s="5"/>
      <c r="C4" s="65"/>
      <c r="D4" s="131"/>
      <c r="E4" s="292" t="s">
        <v>175</v>
      </c>
      <c r="F4" s="292"/>
      <c r="G4" s="292"/>
      <c r="H4" s="292"/>
      <c r="I4" s="292"/>
      <c r="J4" s="292"/>
      <c r="K4" s="292"/>
      <c r="L4" s="6"/>
    </row>
    <row r="5" spans="2:60" ht="12.75">
      <c r="B5" s="5"/>
      <c r="C5" s="65"/>
      <c r="D5" s="153"/>
      <c r="E5" s="7"/>
      <c r="F5" s="7"/>
      <c r="G5" s="7"/>
      <c r="H5" s="7"/>
      <c r="I5" s="7"/>
      <c r="J5" s="7"/>
      <c r="K5" s="7"/>
      <c r="L5" s="6"/>
      <c r="AN5" s="1" t="s">
        <v>270</v>
      </c>
      <c r="AX5" s="1" t="str">
        <f>AN5</f>
        <v xml:space="preserve">DO NOT EDIT. THIS TABLE SUPPORTS THE CHART. </v>
      </c>
      <c r="BH5" s="1" t="str">
        <f>AX5</f>
        <v xml:space="preserve">DO NOT EDIT. THIS TABLE SUPPORTS THE CHART. </v>
      </c>
    </row>
    <row r="6" spans="2:67" ht="27" customHeight="1">
      <c r="B6" s="5"/>
      <c r="C6" s="131"/>
      <c r="D6" s="111"/>
      <c r="E6" s="293" t="s">
        <v>178</v>
      </c>
      <c r="F6" s="293"/>
      <c r="G6" s="293"/>
      <c r="H6" s="293"/>
      <c r="I6" s="293"/>
      <c r="J6" s="293"/>
      <c r="K6" s="293"/>
      <c r="L6" s="6"/>
      <c r="AN6" s="66" t="str">
        <f>D9</f>
        <v>Scenarios</v>
      </c>
      <c r="AO6" s="66">
        <f aca="true" t="shared" si="0" ref="AO6:AU7">E9</f>
        <v>2015</v>
      </c>
      <c r="AP6" s="66">
        <f t="shared" si="0"/>
        <v>2016</v>
      </c>
      <c r="AQ6" s="66">
        <f t="shared" si="0"/>
        <v>2017</v>
      </c>
      <c r="AR6" s="66">
        <f t="shared" si="0"/>
        <v>2018</v>
      </c>
      <c r="AS6" s="66">
        <f t="shared" si="0"/>
        <v>2019</v>
      </c>
      <c r="AT6" s="66">
        <f t="shared" si="0"/>
        <v>2020</v>
      </c>
      <c r="AU6" s="66">
        <f t="shared" si="0"/>
        <v>2021</v>
      </c>
      <c r="AX6" s="66" t="str">
        <f>AN6</f>
        <v>Scenarios</v>
      </c>
      <c r="AY6" s="66">
        <f aca="true" t="shared" si="1" ref="AY6:BE6">AO6</f>
        <v>2015</v>
      </c>
      <c r="AZ6" s="66">
        <f t="shared" si="1"/>
        <v>2016</v>
      </c>
      <c r="BA6" s="66">
        <f t="shared" si="1"/>
        <v>2017</v>
      </c>
      <c r="BB6" s="66">
        <f t="shared" si="1"/>
        <v>2018</v>
      </c>
      <c r="BC6" s="66">
        <f t="shared" si="1"/>
        <v>2019</v>
      </c>
      <c r="BD6" s="66">
        <f t="shared" si="1"/>
        <v>2020</v>
      </c>
      <c r="BE6" s="66">
        <f t="shared" si="1"/>
        <v>2021</v>
      </c>
      <c r="BH6" s="66" t="str">
        <f>AX6</f>
        <v>Scenarios</v>
      </c>
      <c r="BI6" s="66">
        <f aca="true" t="shared" si="2" ref="BI6">AY6</f>
        <v>2015</v>
      </c>
      <c r="BJ6" s="66">
        <f aca="true" t="shared" si="3" ref="BJ6">AZ6</f>
        <v>2016</v>
      </c>
      <c r="BK6" s="66">
        <f aca="true" t="shared" si="4" ref="BK6">BA6</f>
        <v>2017</v>
      </c>
      <c r="BL6" s="66">
        <f aca="true" t="shared" si="5" ref="BL6">BB6</f>
        <v>2018</v>
      </c>
      <c r="BM6" s="66">
        <f aca="true" t="shared" si="6" ref="BM6">BC6</f>
        <v>2019</v>
      </c>
      <c r="BN6" s="66">
        <f aca="true" t="shared" si="7" ref="BN6">BD6</f>
        <v>2020</v>
      </c>
      <c r="BO6" s="66">
        <f aca="true" t="shared" si="8" ref="BO6">BE6</f>
        <v>2021</v>
      </c>
    </row>
    <row r="7" spans="2:67" ht="12.75">
      <c r="B7" s="5"/>
      <c r="C7" s="111"/>
      <c r="D7" s="111"/>
      <c r="E7" s="111"/>
      <c r="F7" s="111"/>
      <c r="G7" s="111"/>
      <c r="H7" s="111"/>
      <c r="I7" s="111"/>
      <c r="J7" s="111"/>
      <c r="K7" s="111"/>
      <c r="L7" s="6"/>
      <c r="AN7" s="70" t="s">
        <v>66</v>
      </c>
      <c r="AO7" s="67">
        <f aca="true" t="shared" si="9" ref="AO7:AO8">E10</f>
        <v>1405.939754352661</v>
      </c>
      <c r="AP7" s="67">
        <f aca="true" t="shared" si="10" ref="AP7:AP8">F10</f>
        <v>1432.8946733422222</v>
      </c>
      <c r="AQ7" s="67">
        <f aca="true" t="shared" si="11" ref="AQ7:AQ8">G10</f>
        <v>1462.2102015591267</v>
      </c>
      <c r="AR7" s="67">
        <f t="shared" si="0"/>
        <v>1486.9713862326453</v>
      </c>
      <c r="AS7" s="67">
        <f t="shared" si="0"/>
        <v>1512.390547362995</v>
      </c>
      <c r="AT7" s="67">
        <f t="shared" si="0"/>
        <v>1535.6493826590195</v>
      </c>
      <c r="AU7" s="67">
        <f>K10</f>
        <v>1556.654479212199</v>
      </c>
      <c r="AX7" s="66" t="str">
        <f>AN7</f>
        <v>Market</v>
      </c>
      <c r="AY7" s="67">
        <f aca="true" t="shared" si="12" ref="AY7:BA7">E12</f>
        <v>506.3540671317201</v>
      </c>
      <c r="AZ7" s="67">
        <f t="shared" si="12"/>
        <v>498.77359371657974</v>
      </c>
      <c r="BA7" s="67">
        <f t="shared" si="12"/>
        <v>492.0864491243669</v>
      </c>
      <c r="BB7" s="67">
        <f aca="true" t="shared" si="13" ref="BB7">H12</f>
        <v>485.5160461949042</v>
      </c>
      <c r="BC7" s="67">
        <f aca="true" t="shared" si="14" ref="BC7">I12</f>
        <v>479.6109790687542</v>
      </c>
      <c r="BD7" s="67">
        <f aca="true" t="shared" si="15" ref="BD7:BE7">J12</f>
        <v>472.5045759482786</v>
      </c>
      <c r="BE7" s="67">
        <f t="shared" si="15"/>
        <v>467.0198672609309</v>
      </c>
      <c r="BH7" s="66" t="str">
        <f>AX7</f>
        <v>Market</v>
      </c>
      <c r="BI7" s="67">
        <f aca="true" t="shared" si="16" ref="BI7:BK7">E14</f>
        <v>334.86632588276</v>
      </c>
      <c r="BJ7" s="67">
        <f t="shared" si="16"/>
        <v>329.15876554007576</v>
      </c>
      <c r="BK7" s="67">
        <f t="shared" si="16"/>
        <v>323.5808257350303</v>
      </c>
      <c r="BL7" s="67">
        <f aca="true" t="shared" si="17" ref="BL7">H14</f>
        <v>318.0272743179456</v>
      </c>
      <c r="BM7" s="67">
        <f aca="true" t="shared" si="18" ref="BM7">I14</f>
        <v>312.2839891677736</v>
      </c>
      <c r="BN7" s="67">
        <f aca="true" t="shared" si="19" ref="BN7:BO7">J14</f>
        <v>306.258598976807</v>
      </c>
      <c r="BO7" s="67">
        <f t="shared" si="19"/>
        <v>300.2574817192201</v>
      </c>
    </row>
    <row r="8" spans="2:67" ht="12.75">
      <c r="B8" s="5"/>
      <c r="C8" s="65"/>
      <c r="D8" s="7"/>
      <c r="E8" s="7"/>
      <c r="F8" s="7"/>
      <c r="G8" s="7"/>
      <c r="H8" s="7"/>
      <c r="I8" s="7"/>
      <c r="J8" s="7"/>
      <c r="K8" s="7"/>
      <c r="L8" s="6"/>
      <c r="AN8" s="70" t="s">
        <v>165</v>
      </c>
      <c r="AO8" s="67">
        <f t="shared" si="9"/>
        <v>1405.939754352661</v>
      </c>
      <c r="AP8" s="67">
        <f t="shared" si="10"/>
        <v>1440.5116846909536</v>
      </c>
      <c r="AQ8" s="67">
        <f t="shared" si="11"/>
        <v>1480.2891748744187</v>
      </c>
      <c r="AR8" s="67">
        <f aca="true" t="shared" si="20" ref="AR8">H11</f>
        <v>1517.9294074221707</v>
      </c>
      <c r="AS8" s="67">
        <f aca="true" t="shared" si="21" ref="AS8">I11</f>
        <v>1557.4272346847085</v>
      </c>
      <c r="AT8" s="67">
        <f aca="true" t="shared" si="22" ref="AT8">J11</f>
        <v>1601.89457802939</v>
      </c>
      <c r="AU8" s="67">
        <f aca="true" t="shared" si="23" ref="AU8">K11</f>
        <v>1644.4788799788262</v>
      </c>
      <c r="AX8" s="66" t="str">
        <f>AN8</f>
        <v>Baseline</v>
      </c>
      <c r="AY8" s="67">
        <f aca="true" t="shared" si="24" ref="AY8">E13</f>
        <v>506.3540671317201</v>
      </c>
      <c r="AZ8" s="67">
        <f aca="true" t="shared" si="25" ref="AZ8">F13</f>
        <v>500.4469652143304</v>
      </c>
      <c r="BA8" s="67">
        <f aca="true" t="shared" si="26" ref="BA8">G13</f>
        <v>495.6050317395486</v>
      </c>
      <c r="BB8" s="67">
        <f aca="true" t="shared" si="27" ref="BB8">H13</f>
        <v>491.1091396807935</v>
      </c>
      <c r="BC8" s="67">
        <f aca="true" t="shared" si="28" ref="BC8">I13</f>
        <v>487.1105814706079</v>
      </c>
      <c r="BD8" s="67">
        <f aca="true" t="shared" si="29" ref="BD8">J13</f>
        <v>482.44805443445466</v>
      </c>
      <c r="BE8" s="67">
        <f aca="true" t="shared" si="30" ref="BE8">K13</f>
        <v>479.2094287376699</v>
      </c>
      <c r="BH8" s="66" t="str">
        <f>AX8</f>
        <v>Baseline</v>
      </c>
      <c r="BI8" s="67">
        <f aca="true" t="shared" si="31" ref="BI8">E15</f>
        <v>334.86632588276</v>
      </c>
      <c r="BJ8" s="67">
        <f aca="true" t="shared" si="32" ref="BJ8">F15</f>
        <v>333.4335065360365</v>
      </c>
      <c r="BK8" s="67">
        <f aca="true" t="shared" si="33" ref="BK8">G15</f>
        <v>332.4342757103142</v>
      </c>
      <c r="BL8" s="67">
        <f aca="true" t="shared" si="34" ref="BL8">H15</f>
        <v>331.5135321340711</v>
      </c>
      <c r="BM8" s="67">
        <f aca="true" t="shared" si="35" ref="BM8">I15</f>
        <v>330.5691368084969</v>
      </c>
      <c r="BN8" s="67">
        <f aca="true" t="shared" si="36" ref="BN8">J15</f>
        <v>330.1194175450157</v>
      </c>
      <c r="BO8" s="67">
        <f aca="true" t="shared" si="37" ref="BO8">K15</f>
        <v>329.74344391305925</v>
      </c>
    </row>
    <row r="9" spans="2:67" ht="13.5" thickBot="1">
      <c r="B9" s="5"/>
      <c r="C9" s="8" t="s">
        <v>11</v>
      </c>
      <c r="D9" s="8" t="s">
        <v>0</v>
      </c>
      <c r="E9" s="8">
        <v>2015</v>
      </c>
      <c r="F9" s="8">
        <v>2016</v>
      </c>
      <c r="G9" s="8">
        <v>2017</v>
      </c>
      <c r="H9" s="8">
        <v>2018</v>
      </c>
      <c r="I9" s="8">
        <v>2019</v>
      </c>
      <c r="J9" s="8">
        <v>2020</v>
      </c>
      <c r="K9" s="8">
        <v>2021</v>
      </c>
      <c r="L9" s="6"/>
      <c r="AN9" s="66"/>
      <c r="AO9" s="67"/>
      <c r="AP9" s="67"/>
      <c r="AQ9" s="67"/>
      <c r="AR9" s="67"/>
      <c r="AS9" s="67"/>
      <c r="AT9" s="67"/>
      <c r="AU9" s="67"/>
      <c r="AX9" s="66"/>
      <c r="AY9" s="67"/>
      <c r="AZ9" s="67"/>
      <c r="BA9" s="67"/>
      <c r="BB9" s="67"/>
      <c r="BC9" s="67"/>
      <c r="BD9" s="67"/>
      <c r="BE9" s="67"/>
      <c r="BH9" s="66"/>
      <c r="BI9" s="67"/>
      <c r="BJ9" s="67"/>
      <c r="BK9" s="67"/>
      <c r="BL9" s="67"/>
      <c r="BM9" s="67"/>
      <c r="BN9" s="67"/>
      <c r="BO9" s="67"/>
    </row>
    <row r="10" spans="2:12" ht="13.5" thickBot="1">
      <c r="B10" s="5"/>
      <c r="C10" s="7" t="s">
        <v>12</v>
      </c>
      <c r="D10" s="7" t="s">
        <v>66</v>
      </c>
      <c r="E10" s="68">
        <v>1405.939754352661</v>
      </c>
      <c r="F10" s="68">
        <v>1432.8946733422222</v>
      </c>
      <c r="G10" s="68">
        <v>1462.2102015591267</v>
      </c>
      <c r="H10" s="68">
        <v>1486.9713862326453</v>
      </c>
      <c r="I10" s="68">
        <v>1512.390547362995</v>
      </c>
      <c r="J10" s="68">
        <v>1535.6493826590195</v>
      </c>
      <c r="K10" s="68">
        <v>1556.654479212199</v>
      </c>
      <c r="L10" s="6"/>
    </row>
    <row r="11" spans="2:12" ht="13.5" thickBot="1">
      <c r="B11" s="5"/>
      <c r="C11" s="7" t="s">
        <v>12</v>
      </c>
      <c r="D11" s="7" t="s">
        <v>165</v>
      </c>
      <c r="E11" s="68">
        <v>1405.939754352661</v>
      </c>
      <c r="F11" s="68">
        <v>1440.5116846909536</v>
      </c>
      <c r="G11" s="68">
        <v>1480.2891748744187</v>
      </c>
      <c r="H11" s="68">
        <v>1517.9294074221707</v>
      </c>
      <c r="I11" s="68">
        <v>1557.4272346847085</v>
      </c>
      <c r="J11" s="68">
        <v>1601.89457802939</v>
      </c>
      <c r="K11" s="68">
        <v>1644.4788799788262</v>
      </c>
      <c r="L11" s="6"/>
    </row>
    <row r="12" spans="2:12" ht="13.5" thickBot="1">
      <c r="B12" s="5"/>
      <c r="C12" s="7" t="s">
        <v>13</v>
      </c>
      <c r="D12" s="7" t="s">
        <v>66</v>
      </c>
      <c r="E12" s="68">
        <v>506.3540671317201</v>
      </c>
      <c r="F12" s="68">
        <v>498.77359371657974</v>
      </c>
      <c r="G12" s="68">
        <v>492.0864491243669</v>
      </c>
      <c r="H12" s="68">
        <v>485.5160461949042</v>
      </c>
      <c r="I12" s="68">
        <v>479.6109790687542</v>
      </c>
      <c r="J12" s="68">
        <v>472.5045759482786</v>
      </c>
      <c r="K12" s="68">
        <v>467.0198672609309</v>
      </c>
      <c r="L12" s="6"/>
    </row>
    <row r="13" spans="2:12" ht="13.5" thickBot="1">
      <c r="B13" s="5"/>
      <c r="C13" s="7" t="s">
        <v>13</v>
      </c>
      <c r="D13" s="7" t="s">
        <v>165</v>
      </c>
      <c r="E13" s="68">
        <v>506.3540671317201</v>
      </c>
      <c r="F13" s="68">
        <v>500.4469652143304</v>
      </c>
      <c r="G13" s="68">
        <v>495.6050317395486</v>
      </c>
      <c r="H13" s="68">
        <v>491.1091396807935</v>
      </c>
      <c r="I13" s="68">
        <v>487.1105814706079</v>
      </c>
      <c r="J13" s="68">
        <v>482.44805443445466</v>
      </c>
      <c r="K13" s="68">
        <v>479.2094287376699</v>
      </c>
      <c r="L13" s="6"/>
    </row>
    <row r="14" spans="2:12" ht="13.5" thickBot="1">
      <c r="B14" s="5"/>
      <c r="C14" s="7" t="s">
        <v>14</v>
      </c>
      <c r="D14" s="7" t="s">
        <v>66</v>
      </c>
      <c r="E14" s="68">
        <v>334.86632588276</v>
      </c>
      <c r="F14" s="68">
        <v>329.15876554007576</v>
      </c>
      <c r="G14" s="68">
        <v>323.5808257350303</v>
      </c>
      <c r="H14" s="68">
        <v>318.0272743179456</v>
      </c>
      <c r="I14" s="68">
        <v>312.2839891677736</v>
      </c>
      <c r="J14" s="68">
        <v>306.258598976807</v>
      </c>
      <c r="K14" s="68">
        <v>300.2574817192201</v>
      </c>
      <c r="L14" s="6"/>
    </row>
    <row r="15" spans="2:12" ht="13.5" thickBot="1">
      <c r="B15" s="5"/>
      <c r="C15" s="7" t="s">
        <v>14</v>
      </c>
      <c r="D15" s="7" t="s">
        <v>165</v>
      </c>
      <c r="E15" s="68">
        <v>334.86632588276</v>
      </c>
      <c r="F15" s="68">
        <v>333.4335065360365</v>
      </c>
      <c r="G15" s="68">
        <v>332.4342757103142</v>
      </c>
      <c r="H15" s="68">
        <v>331.5135321340711</v>
      </c>
      <c r="I15" s="68">
        <v>330.5691368084969</v>
      </c>
      <c r="J15" s="68">
        <v>330.1194175450157</v>
      </c>
      <c r="K15" s="68">
        <v>329.74344391305925</v>
      </c>
      <c r="L15" s="6"/>
    </row>
    <row r="16" spans="2:12" ht="13.5" thickBot="1">
      <c r="B16" s="9"/>
      <c r="C16" s="10"/>
      <c r="D16" s="10"/>
      <c r="E16" s="10"/>
      <c r="F16" s="10"/>
      <c r="G16" s="10"/>
      <c r="H16" s="10"/>
      <c r="I16" s="10"/>
      <c r="J16" s="10"/>
      <c r="K16" s="210"/>
      <c r="L16" s="11"/>
    </row>
    <row r="17" ht="12.75"/>
    <row r="18" ht="12.75"/>
    <row r="19" spans="5:11" ht="12.75">
      <c r="E19" s="69"/>
      <c r="F19" s="69"/>
      <c r="G19" s="69"/>
      <c r="H19" s="69"/>
      <c r="I19" s="69"/>
      <c r="J19" s="69"/>
      <c r="K19" s="69"/>
    </row>
    <row r="20" spans="5:11" ht="12.75">
      <c r="E20" s="69"/>
      <c r="F20" s="69"/>
      <c r="G20" s="69"/>
      <c r="H20" s="69"/>
      <c r="I20" s="69"/>
      <c r="J20" s="69"/>
      <c r="K20" s="69"/>
    </row>
    <row r="21" ht="12.75"/>
    <row r="22" ht="12.75"/>
    <row r="23" ht="12.75"/>
    <row r="24" ht="12.75"/>
    <row r="25" ht="12.75"/>
    <row r="26" ht="12.75"/>
    <row r="27" ht="12.75">
      <c r="AN27" s="1" t="s">
        <v>270</v>
      </c>
    </row>
    <row r="28" spans="14:47" ht="14.25">
      <c r="N28" s="64" t="s">
        <v>300</v>
      </c>
      <c r="AN28" s="70" t="s">
        <v>0</v>
      </c>
      <c r="AO28" s="66">
        <v>2015</v>
      </c>
      <c r="AP28" s="66">
        <v>2016</v>
      </c>
      <c r="AQ28" s="66">
        <v>2017</v>
      </c>
      <c r="AR28" s="66">
        <v>2018</v>
      </c>
      <c r="AS28" s="66">
        <v>2019</v>
      </c>
      <c r="AT28" s="66">
        <v>2020</v>
      </c>
      <c r="AU28" s="66">
        <v>2021</v>
      </c>
    </row>
    <row r="29" spans="14:47" ht="14.25">
      <c r="N29" s="64" t="s">
        <v>249</v>
      </c>
      <c r="AN29" s="70" t="s">
        <v>66</v>
      </c>
      <c r="AO29" s="67">
        <f aca="true" t="shared" si="38" ref="AO29:AQ30">E10+E12+E14</f>
        <v>2247.1601473671412</v>
      </c>
      <c r="AP29" s="67">
        <f t="shared" si="38"/>
        <v>2260.827032598878</v>
      </c>
      <c r="AQ29" s="67">
        <f t="shared" si="38"/>
        <v>2277.877476418524</v>
      </c>
      <c r="AR29" s="67">
        <f aca="true" t="shared" si="39" ref="AR29">H10+H12+H14</f>
        <v>2290.514706745495</v>
      </c>
      <c r="AS29" s="67">
        <f aca="true" t="shared" si="40" ref="AS29">I10+I12+I14</f>
        <v>2304.285515599523</v>
      </c>
      <c r="AT29" s="67">
        <f aca="true" t="shared" si="41" ref="AT29:AU29">J10+J12+J14</f>
        <v>2314.4125575841053</v>
      </c>
      <c r="AU29" s="67">
        <f t="shared" si="41"/>
        <v>2323.9318281923497</v>
      </c>
    </row>
    <row r="30" spans="40:47" ht="14.25">
      <c r="AN30" s="70" t="s">
        <v>165</v>
      </c>
      <c r="AO30" s="67">
        <f t="shared" si="38"/>
        <v>2247.1601473671412</v>
      </c>
      <c r="AP30" s="67">
        <f t="shared" si="38"/>
        <v>2274.3921564413204</v>
      </c>
      <c r="AQ30" s="67">
        <f t="shared" si="38"/>
        <v>2308.3284823242816</v>
      </c>
      <c r="AR30" s="67">
        <f>H11+H13+H15</f>
        <v>2340.5520792370353</v>
      </c>
      <c r="AS30" s="67">
        <f>I11+I13+I15</f>
        <v>2375.1069529638135</v>
      </c>
      <c r="AT30" s="67">
        <f>J11+J13+J15</f>
        <v>2414.4620500088604</v>
      </c>
      <c r="AU30" s="67">
        <f>K11+K13+K15</f>
        <v>2453.4317526295554</v>
      </c>
    </row>
    <row r="31" spans="40:47" ht="12.75">
      <c r="AN31" s="70"/>
      <c r="AO31" s="67"/>
      <c r="AP31" s="67"/>
      <c r="AQ31" s="67"/>
      <c r="AR31" s="67"/>
      <c r="AS31" s="67"/>
      <c r="AT31" s="67"/>
      <c r="AU31" s="67"/>
    </row>
  </sheetData>
  <mergeCells count="3">
    <mergeCell ref="E3:K3"/>
    <mergeCell ref="E4:K4"/>
    <mergeCell ref="E6:K6"/>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BO33"/>
  <sheetViews>
    <sheetView showGridLines="0" workbookViewId="0" topLeftCell="A1"/>
  </sheetViews>
  <sheetFormatPr defaultColWidth="8.625" defaultRowHeight="14.25"/>
  <cols>
    <col min="1" max="2" width="2.625" style="12" customWidth="1"/>
    <col min="3" max="3" width="13.50390625" style="12" customWidth="1"/>
    <col min="4" max="5" width="14.625" style="12" customWidth="1"/>
    <col min="6" max="11" width="8.625" style="12" customWidth="1"/>
    <col min="12" max="12" width="2.625" style="12" customWidth="1"/>
    <col min="13" max="60" width="8.625" style="12" customWidth="1"/>
    <col min="61" max="16384" width="8.625" style="12" customWidth="1"/>
  </cols>
  <sheetData>
    <row r="1" ht="13.8" thickBot="1">
      <c r="C1" s="198" t="s">
        <v>241</v>
      </c>
    </row>
    <row r="2" spans="2:30" ht="14.25">
      <c r="B2" s="13"/>
      <c r="C2" s="57"/>
      <c r="D2" s="14"/>
      <c r="E2" s="14"/>
      <c r="F2" s="14"/>
      <c r="G2" s="14"/>
      <c r="H2" s="14"/>
      <c r="I2" s="14"/>
      <c r="J2" s="14"/>
      <c r="K2" s="14"/>
      <c r="L2" s="15"/>
      <c r="N2" s="71" t="s">
        <v>295</v>
      </c>
      <c r="O2" s="71"/>
      <c r="P2" s="71"/>
      <c r="Q2" s="71"/>
      <c r="R2" s="71"/>
      <c r="S2" s="71"/>
      <c r="T2" s="71"/>
      <c r="U2" s="71"/>
      <c r="V2" s="71" t="s">
        <v>297</v>
      </c>
      <c r="W2" s="71"/>
      <c r="X2" s="71"/>
      <c r="Y2" s="71"/>
      <c r="Z2" s="71"/>
      <c r="AA2" s="71"/>
      <c r="AB2" s="71"/>
      <c r="AC2" s="71"/>
      <c r="AD2" s="71" t="s">
        <v>298</v>
      </c>
    </row>
    <row r="3" spans="2:30" ht="13.8">
      <c r="B3" s="16"/>
      <c r="C3" s="72"/>
      <c r="D3" s="160"/>
      <c r="E3" s="295" t="s">
        <v>294</v>
      </c>
      <c r="F3" s="295"/>
      <c r="G3" s="295"/>
      <c r="H3" s="295"/>
      <c r="I3" s="295"/>
      <c r="J3" s="295"/>
      <c r="K3" s="295"/>
      <c r="L3" s="17"/>
      <c r="N3" s="71" t="s">
        <v>249</v>
      </c>
      <c r="O3" s="71"/>
      <c r="P3" s="71"/>
      <c r="Q3" s="71"/>
      <c r="R3" s="71"/>
      <c r="S3" s="71"/>
      <c r="T3" s="71"/>
      <c r="U3" s="71"/>
      <c r="V3" s="71" t="s">
        <v>249</v>
      </c>
      <c r="W3" s="71"/>
      <c r="X3" s="71"/>
      <c r="Y3" s="71"/>
      <c r="Z3" s="71"/>
      <c r="AA3" s="71"/>
      <c r="AB3" s="71"/>
      <c r="AC3" s="71"/>
      <c r="AD3" s="71" t="s">
        <v>249</v>
      </c>
    </row>
    <row r="4" spans="2:12" ht="14.25">
      <c r="B4" s="16"/>
      <c r="C4" s="72"/>
      <c r="D4" s="160"/>
      <c r="E4" s="296" t="s">
        <v>175</v>
      </c>
      <c r="F4" s="296"/>
      <c r="G4" s="296"/>
      <c r="H4" s="296"/>
      <c r="I4" s="296"/>
      <c r="J4" s="296"/>
      <c r="K4" s="296"/>
      <c r="L4" s="17"/>
    </row>
    <row r="5" spans="2:60" ht="12.75">
      <c r="B5" s="16"/>
      <c r="C5" s="72"/>
      <c r="D5" s="154"/>
      <c r="E5" s="154"/>
      <c r="F5" s="154"/>
      <c r="G5" s="154"/>
      <c r="H5" s="154"/>
      <c r="I5" s="154"/>
      <c r="J5" s="154"/>
      <c r="K5" s="154"/>
      <c r="L5" s="17"/>
      <c r="AN5" s="12" t="s">
        <v>270</v>
      </c>
      <c r="AX5" s="12" t="str">
        <f>AN5</f>
        <v xml:space="preserve">DO NOT EDIT. THIS TABLE SUPPORTS THE CHART. </v>
      </c>
      <c r="BH5" s="12" t="str">
        <f>AX5</f>
        <v xml:space="preserve">DO NOT EDIT. THIS TABLE SUPPORTS THE CHART. </v>
      </c>
    </row>
    <row r="6" spans="2:67" ht="24.75" customHeight="1">
      <c r="B6" s="16"/>
      <c r="C6" s="160"/>
      <c r="D6" s="163"/>
      <c r="E6" s="297" t="s">
        <v>179</v>
      </c>
      <c r="F6" s="297"/>
      <c r="G6" s="297"/>
      <c r="H6" s="297"/>
      <c r="I6" s="297"/>
      <c r="J6" s="297"/>
      <c r="K6" s="297"/>
      <c r="L6" s="17"/>
      <c r="AN6" s="19" t="str">
        <f>D9</f>
        <v>Scenarios</v>
      </c>
      <c r="AO6" s="19">
        <f aca="true" t="shared" si="0" ref="AO6:AU8">E9</f>
        <v>2015</v>
      </c>
      <c r="AP6" s="19">
        <f t="shared" si="0"/>
        <v>2016</v>
      </c>
      <c r="AQ6" s="19">
        <f t="shared" si="0"/>
        <v>2017</v>
      </c>
      <c r="AR6" s="19">
        <f t="shared" si="0"/>
        <v>2018</v>
      </c>
      <c r="AS6" s="19">
        <f t="shared" si="0"/>
        <v>2019</v>
      </c>
      <c r="AT6" s="19">
        <f t="shared" si="0"/>
        <v>2020</v>
      </c>
      <c r="AU6" s="19">
        <f t="shared" si="0"/>
        <v>2021</v>
      </c>
      <c r="AX6" s="19" t="str">
        <f>AN6</f>
        <v>Scenarios</v>
      </c>
      <c r="AY6" s="19">
        <f aca="true" t="shared" si="1" ref="AY6:BE6">AO6</f>
        <v>2015</v>
      </c>
      <c r="AZ6" s="19">
        <f t="shared" si="1"/>
        <v>2016</v>
      </c>
      <c r="BA6" s="19">
        <f t="shared" si="1"/>
        <v>2017</v>
      </c>
      <c r="BB6" s="19">
        <f t="shared" si="1"/>
        <v>2018</v>
      </c>
      <c r="BC6" s="19">
        <f t="shared" si="1"/>
        <v>2019</v>
      </c>
      <c r="BD6" s="19">
        <f t="shared" si="1"/>
        <v>2020</v>
      </c>
      <c r="BE6" s="19">
        <f t="shared" si="1"/>
        <v>2021</v>
      </c>
      <c r="BH6" s="19" t="str">
        <f>AX6</f>
        <v>Scenarios</v>
      </c>
      <c r="BI6" s="19">
        <f aca="true" t="shared" si="2" ref="BI6:BO6">AY6</f>
        <v>2015</v>
      </c>
      <c r="BJ6" s="19">
        <f t="shared" si="2"/>
        <v>2016</v>
      </c>
      <c r="BK6" s="19">
        <f t="shared" si="2"/>
        <v>2017</v>
      </c>
      <c r="BL6" s="19">
        <f t="shared" si="2"/>
        <v>2018</v>
      </c>
      <c r="BM6" s="19">
        <f t="shared" si="2"/>
        <v>2019</v>
      </c>
      <c r="BN6" s="19">
        <f t="shared" si="2"/>
        <v>2020</v>
      </c>
      <c r="BO6" s="19">
        <f t="shared" si="2"/>
        <v>2021</v>
      </c>
    </row>
    <row r="7" spans="2:67" ht="12.75">
      <c r="B7" s="16"/>
      <c r="C7" s="163"/>
      <c r="D7" s="163"/>
      <c r="E7" s="163"/>
      <c r="F7" s="163"/>
      <c r="G7" s="163"/>
      <c r="H7" s="163"/>
      <c r="I7" s="163"/>
      <c r="J7" s="163"/>
      <c r="K7" s="163"/>
      <c r="L7" s="17"/>
      <c r="AN7" s="19" t="s">
        <v>66</v>
      </c>
      <c r="AO7" s="21">
        <f t="shared" si="0"/>
        <v>240.5660531901729</v>
      </c>
      <c r="AP7" s="21">
        <f t="shared" si="0"/>
        <v>245.96909084293873</v>
      </c>
      <c r="AQ7" s="21">
        <f t="shared" si="0"/>
        <v>254.65884708050595</v>
      </c>
      <c r="AR7" s="21">
        <f aca="true" t="shared" si="3" ref="AR7">H10</f>
        <v>266.5502940417875</v>
      </c>
      <c r="AS7" s="21">
        <f aca="true" t="shared" si="4" ref="AS7">I10</f>
        <v>281.35326256491095</v>
      </c>
      <c r="AT7" s="21">
        <f aca="true" t="shared" si="5" ref="AT7:AU7">J10</f>
        <v>301.15233460492675</v>
      </c>
      <c r="AU7" s="21">
        <f t="shared" si="5"/>
        <v>320.0173582215633</v>
      </c>
      <c r="AX7" s="19" t="str">
        <f>AN7</f>
        <v>Market</v>
      </c>
      <c r="AY7" s="21">
        <f aca="true" t="shared" si="6" ref="AY7:BE8">E12</f>
        <v>14.117457099033148</v>
      </c>
      <c r="AZ7" s="21">
        <f t="shared" si="6"/>
        <v>14.994769076778244</v>
      </c>
      <c r="BA7" s="21">
        <f t="shared" si="6"/>
        <v>16.07723986153864</v>
      </c>
      <c r="BB7" s="21">
        <f aca="true" t="shared" si="7" ref="BB7">H12</f>
        <v>17.28088517092083</v>
      </c>
      <c r="BC7" s="21">
        <f aca="true" t="shared" si="8" ref="BC7">I12</f>
        <v>18.703083179332758</v>
      </c>
      <c r="BD7" s="21">
        <f aca="true" t="shared" si="9" ref="BD7:BE7">J12</f>
        <v>20.105626430935</v>
      </c>
      <c r="BE7" s="21">
        <f t="shared" si="9"/>
        <v>21.66129759381701</v>
      </c>
      <c r="BH7" s="19" t="str">
        <f>AX7</f>
        <v>Market</v>
      </c>
      <c r="BI7" s="21">
        <f aca="true" t="shared" si="10" ref="BI7:BI8">E14</f>
        <v>25.694439263034525</v>
      </c>
      <c r="BJ7" s="21">
        <f aca="true" t="shared" si="11" ref="BJ7:BJ8">F14</f>
        <v>25.786588711802438</v>
      </c>
      <c r="BK7" s="21">
        <f aca="true" t="shared" si="12" ref="BK7:BK8">G14</f>
        <v>26.20463161144384</v>
      </c>
      <c r="BL7" s="21">
        <f aca="true" t="shared" si="13" ref="BL7:BL8">H14</f>
        <v>26.912541718677286</v>
      </c>
      <c r="BM7" s="21">
        <f aca="true" t="shared" si="14" ref="BM7:BM8">I14</f>
        <v>27.87608546640849</v>
      </c>
      <c r="BN7" s="21">
        <f aca="true" t="shared" si="15" ref="BN7:BN8">J14</f>
        <v>29.2971666851184</v>
      </c>
      <c r="BO7" s="21">
        <f aca="true" t="shared" si="16" ref="BO7:BO8">K14</f>
        <v>30.67317762705548</v>
      </c>
    </row>
    <row r="8" spans="2:67" ht="12.75">
      <c r="B8" s="16"/>
      <c r="C8" s="72"/>
      <c r="D8" s="73"/>
      <c r="E8" s="73"/>
      <c r="F8" s="73"/>
      <c r="G8" s="73"/>
      <c r="H8" s="73"/>
      <c r="I8" s="73"/>
      <c r="J8" s="73"/>
      <c r="K8" s="73"/>
      <c r="L8" s="17"/>
      <c r="AN8" s="19" t="str">
        <f>D11</f>
        <v>Baseline</v>
      </c>
      <c r="AO8" s="21">
        <f t="shared" si="0"/>
        <v>240.56602497076094</v>
      </c>
      <c r="AP8" s="21">
        <f t="shared" si="0"/>
        <v>246.5863747816449</v>
      </c>
      <c r="AQ8" s="21">
        <f t="shared" si="0"/>
        <v>256.33564174164786</v>
      </c>
      <c r="AR8" s="21">
        <f t="shared" si="0"/>
        <v>269.4257650429928</v>
      </c>
      <c r="AS8" s="21">
        <f t="shared" si="0"/>
        <v>285.7181679309307</v>
      </c>
      <c r="AT8" s="21">
        <f t="shared" si="0"/>
        <v>307.53929119574866</v>
      </c>
      <c r="AU8" s="21">
        <f t="shared" si="0"/>
        <v>328.7538918871338</v>
      </c>
      <c r="AX8" s="19" t="str">
        <f>AN8</f>
        <v>Baseline</v>
      </c>
      <c r="AY8" s="21">
        <f t="shared" si="6"/>
        <v>14.117456566482907</v>
      </c>
      <c r="AZ8" s="21">
        <f t="shared" si="6"/>
        <v>15.032566210703717</v>
      </c>
      <c r="BA8" s="21">
        <f t="shared" si="6"/>
        <v>16.16069704414557</v>
      </c>
      <c r="BB8" s="21">
        <f t="shared" si="6"/>
        <v>17.416898402155656</v>
      </c>
      <c r="BC8" s="21">
        <f t="shared" si="6"/>
        <v>18.899398101158386</v>
      </c>
      <c r="BD8" s="21">
        <f t="shared" si="6"/>
        <v>20.368595420908612</v>
      </c>
      <c r="BE8" s="21">
        <f t="shared" si="6"/>
        <v>22.01034880450157</v>
      </c>
      <c r="BH8" s="19" t="str">
        <f>AX8</f>
        <v>Baseline</v>
      </c>
      <c r="BI8" s="21">
        <f t="shared" si="10"/>
        <v>25.69443680424438</v>
      </c>
      <c r="BJ8" s="21">
        <f t="shared" si="11"/>
        <v>25.88146859474913</v>
      </c>
      <c r="BK8" s="21">
        <f t="shared" si="12"/>
        <v>26.429260077632037</v>
      </c>
      <c r="BL8" s="21">
        <f t="shared" si="13"/>
        <v>27.284304552073987</v>
      </c>
      <c r="BM8" s="21">
        <f t="shared" si="14"/>
        <v>28.420436398025917</v>
      </c>
      <c r="BN8" s="21">
        <f t="shared" si="15"/>
        <v>30.062517858230837</v>
      </c>
      <c r="BO8" s="21">
        <f t="shared" si="16"/>
        <v>31.69354939491734</v>
      </c>
    </row>
    <row r="9" spans="2:67" ht="13.5" thickBot="1">
      <c r="B9" s="16"/>
      <c r="C9" s="74" t="s">
        <v>11</v>
      </c>
      <c r="D9" s="74" t="s">
        <v>0</v>
      </c>
      <c r="E9" s="74">
        <v>2015</v>
      </c>
      <c r="F9" s="74">
        <v>2016</v>
      </c>
      <c r="G9" s="74">
        <v>2017</v>
      </c>
      <c r="H9" s="74">
        <v>2018</v>
      </c>
      <c r="I9" s="74">
        <v>2019</v>
      </c>
      <c r="J9" s="74">
        <v>2020</v>
      </c>
      <c r="K9" s="74">
        <v>2021</v>
      </c>
      <c r="L9" s="17"/>
      <c r="AN9" s="19"/>
      <c r="AO9" s="21"/>
      <c r="AP9" s="21"/>
      <c r="AQ9" s="21"/>
      <c r="AR9" s="21"/>
      <c r="AS9" s="21"/>
      <c r="AT9" s="21"/>
      <c r="AU9" s="21"/>
      <c r="AX9" s="19"/>
      <c r="AY9" s="21"/>
      <c r="AZ9" s="21"/>
      <c r="BA9" s="21"/>
      <c r="BB9" s="21"/>
      <c r="BC9" s="21"/>
      <c r="BD9" s="21"/>
      <c r="BE9" s="21"/>
      <c r="BH9" s="19"/>
      <c r="BI9" s="21"/>
      <c r="BJ9" s="21"/>
      <c r="BK9" s="21"/>
      <c r="BL9" s="21"/>
      <c r="BM9" s="21"/>
      <c r="BN9" s="21"/>
      <c r="BO9" s="21"/>
    </row>
    <row r="10" spans="2:12" ht="13.5" thickBot="1">
      <c r="B10" s="16"/>
      <c r="C10" s="73" t="s">
        <v>12</v>
      </c>
      <c r="D10" s="73" t="s">
        <v>66</v>
      </c>
      <c r="E10" s="75">
        <v>240.5660531901729</v>
      </c>
      <c r="F10" s="75">
        <v>245.96909084293873</v>
      </c>
      <c r="G10" s="75">
        <v>254.65884708050595</v>
      </c>
      <c r="H10" s="75">
        <v>266.5502940417875</v>
      </c>
      <c r="I10" s="75">
        <v>281.35326256491095</v>
      </c>
      <c r="J10" s="75">
        <v>301.15233460492675</v>
      </c>
      <c r="K10" s="75">
        <v>320.0173582215633</v>
      </c>
      <c r="L10" s="17"/>
    </row>
    <row r="11" spans="2:12" ht="13.5" thickBot="1">
      <c r="B11" s="16"/>
      <c r="C11" s="73" t="s">
        <v>12</v>
      </c>
      <c r="D11" s="73" t="s">
        <v>165</v>
      </c>
      <c r="E11" s="75">
        <v>240.56602497076094</v>
      </c>
      <c r="F11" s="75">
        <v>246.5863747816449</v>
      </c>
      <c r="G11" s="75">
        <v>256.33564174164786</v>
      </c>
      <c r="H11" s="75">
        <v>269.4257650429928</v>
      </c>
      <c r="I11" s="75">
        <v>285.7181679309307</v>
      </c>
      <c r="J11" s="75">
        <v>307.53929119574866</v>
      </c>
      <c r="K11" s="75">
        <v>328.7538918871338</v>
      </c>
      <c r="L11" s="17"/>
    </row>
    <row r="12" spans="2:12" ht="13.5" thickBot="1">
      <c r="B12" s="16"/>
      <c r="C12" s="73" t="s">
        <v>13</v>
      </c>
      <c r="D12" s="73" t="s">
        <v>66</v>
      </c>
      <c r="E12" s="75">
        <v>14.117457099033148</v>
      </c>
      <c r="F12" s="75">
        <v>14.994769076778244</v>
      </c>
      <c r="G12" s="75">
        <v>16.07723986153864</v>
      </c>
      <c r="H12" s="75">
        <v>17.28088517092083</v>
      </c>
      <c r="I12" s="75">
        <v>18.703083179332758</v>
      </c>
      <c r="J12" s="75">
        <v>20.105626430935</v>
      </c>
      <c r="K12" s="75">
        <v>21.66129759381701</v>
      </c>
      <c r="L12" s="17"/>
    </row>
    <row r="13" spans="2:12" ht="13.5" thickBot="1">
      <c r="B13" s="16"/>
      <c r="C13" s="73" t="s">
        <v>13</v>
      </c>
      <c r="D13" s="73" t="s">
        <v>165</v>
      </c>
      <c r="E13" s="75">
        <v>14.117456566482907</v>
      </c>
      <c r="F13" s="75">
        <v>15.032566210703717</v>
      </c>
      <c r="G13" s="75">
        <v>16.16069704414557</v>
      </c>
      <c r="H13" s="75">
        <v>17.416898402155656</v>
      </c>
      <c r="I13" s="75">
        <v>18.899398101158386</v>
      </c>
      <c r="J13" s="75">
        <v>20.368595420908612</v>
      </c>
      <c r="K13" s="75">
        <v>22.01034880450157</v>
      </c>
      <c r="L13" s="17"/>
    </row>
    <row r="14" spans="2:12" ht="13.5" thickBot="1">
      <c r="B14" s="16"/>
      <c r="C14" s="73" t="s">
        <v>14</v>
      </c>
      <c r="D14" s="73" t="s">
        <v>66</v>
      </c>
      <c r="E14" s="75">
        <v>25.694439263034525</v>
      </c>
      <c r="F14" s="75">
        <v>25.786588711802438</v>
      </c>
      <c r="G14" s="75">
        <v>26.20463161144384</v>
      </c>
      <c r="H14" s="75">
        <v>26.912541718677286</v>
      </c>
      <c r="I14" s="75">
        <v>27.87608546640849</v>
      </c>
      <c r="J14" s="75">
        <v>29.2971666851184</v>
      </c>
      <c r="K14" s="75">
        <v>30.67317762705548</v>
      </c>
      <c r="L14" s="17"/>
    </row>
    <row r="15" spans="2:12" ht="13.5" thickBot="1">
      <c r="B15" s="16"/>
      <c r="C15" s="73" t="s">
        <v>14</v>
      </c>
      <c r="D15" s="73" t="s">
        <v>165</v>
      </c>
      <c r="E15" s="75">
        <v>25.69443680424438</v>
      </c>
      <c r="F15" s="75">
        <v>25.88146859474913</v>
      </c>
      <c r="G15" s="75">
        <v>26.429260077632037</v>
      </c>
      <c r="H15" s="75">
        <v>27.284304552073987</v>
      </c>
      <c r="I15" s="75">
        <v>28.420436398025917</v>
      </c>
      <c r="J15" s="75">
        <v>30.062517858230837</v>
      </c>
      <c r="K15" s="75">
        <v>31.69354939491734</v>
      </c>
      <c r="L15" s="17"/>
    </row>
    <row r="16" spans="2:12" ht="12.75">
      <c r="B16" s="16"/>
      <c r="C16" s="72"/>
      <c r="D16" s="72"/>
      <c r="E16" s="72"/>
      <c r="F16" s="72"/>
      <c r="G16" s="72"/>
      <c r="H16" s="72"/>
      <c r="I16" s="72"/>
      <c r="J16" s="72"/>
      <c r="K16" s="72"/>
      <c r="L16" s="17"/>
    </row>
    <row r="17" spans="2:12" ht="12.75">
      <c r="B17" s="16"/>
      <c r="C17" s="294" t="s">
        <v>334</v>
      </c>
      <c r="D17" s="294"/>
      <c r="E17" s="294"/>
      <c r="F17" s="294"/>
      <c r="G17" s="294"/>
      <c r="H17" s="294"/>
      <c r="I17" s="294"/>
      <c r="J17" s="294"/>
      <c r="K17" s="294"/>
      <c r="L17" s="17"/>
    </row>
    <row r="18" spans="2:12" ht="12.75">
      <c r="B18" s="16"/>
      <c r="C18" s="294"/>
      <c r="D18" s="294"/>
      <c r="E18" s="294"/>
      <c r="F18" s="294"/>
      <c r="G18" s="294"/>
      <c r="H18" s="294"/>
      <c r="I18" s="294"/>
      <c r="J18" s="294"/>
      <c r="K18" s="294"/>
      <c r="L18" s="17"/>
    </row>
    <row r="19" spans="2:12" ht="13.5" thickBot="1">
      <c r="B19" s="24"/>
      <c r="C19" s="25"/>
      <c r="D19" s="25"/>
      <c r="E19" s="25"/>
      <c r="F19" s="25"/>
      <c r="G19" s="25"/>
      <c r="H19" s="25"/>
      <c r="I19" s="25"/>
      <c r="J19" s="25"/>
      <c r="K19" s="25"/>
      <c r="L19" s="26"/>
    </row>
    <row r="20" spans="3:5" ht="12.75">
      <c r="C20" s="56"/>
      <c r="E20" s="28"/>
    </row>
    <row r="21" ht="12.75"/>
    <row r="22" spans="5:11" ht="12.75">
      <c r="E22" s="28"/>
      <c r="F22" s="28"/>
      <c r="G22" s="28"/>
      <c r="H22" s="28"/>
      <c r="I22" s="28"/>
      <c r="J22" s="28"/>
      <c r="K22" s="28"/>
    </row>
    <row r="23" ht="12.75"/>
    <row r="24" ht="12.75"/>
    <row r="25" ht="12.75"/>
    <row r="28" ht="14.25">
      <c r="N28" s="71" t="s">
        <v>296</v>
      </c>
    </row>
    <row r="29" spans="14:40" ht="14.25">
      <c r="N29" s="71" t="s">
        <v>249</v>
      </c>
      <c r="AN29" s="12" t="s">
        <v>270</v>
      </c>
    </row>
    <row r="30" spans="40:47" ht="14.25">
      <c r="AN30" s="19" t="s">
        <v>0</v>
      </c>
      <c r="AO30" s="19">
        <v>2015</v>
      </c>
      <c r="AP30" s="19">
        <v>2016</v>
      </c>
      <c r="AQ30" s="19">
        <v>2017</v>
      </c>
      <c r="AR30" s="19">
        <v>2018</v>
      </c>
      <c r="AS30" s="19">
        <v>2019</v>
      </c>
      <c r="AT30" s="19">
        <v>2020</v>
      </c>
      <c r="AU30" s="19">
        <v>2021</v>
      </c>
    </row>
    <row r="31" spans="40:47" ht="12.75">
      <c r="AN31" s="19" t="s">
        <v>66</v>
      </c>
      <c r="AO31" s="21">
        <f aca="true" t="shared" si="17" ref="AO31:AQ32">E10+E12+E14</f>
        <v>280.3779495522406</v>
      </c>
      <c r="AP31" s="21">
        <f t="shared" si="17"/>
        <v>286.7504486315194</v>
      </c>
      <c r="AQ31" s="21">
        <f t="shared" si="17"/>
        <v>296.94071855348847</v>
      </c>
      <c r="AR31" s="21">
        <f aca="true" t="shared" si="18" ref="AR31">H10+H12+H14</f>
        <v>310.7437209313856</v>
      </c>
      <c r="AS31" s="21">
        <f aca="true" t="shared" si="19" ref="AS31">I10+I12+I14</f>
        <v>327.93243121065217</v>
      </c>
      <c r="AT31" s="21">
        <f aca="true" t="shared" si="20" ref="AT31:AU31">J10+J12+J14</f>
        <v>350.5551277209801</v>
      </c>
      <c r="AU31" s="21">
        <f t="shared" si="20"/>
        <v>372.3518334424358</v>
      </c>
    </row>
    <row r="32" spans="40:47" ht="12.75">
      <c r="AN32" s="19" t="s">
        <v>165</v>
      </c>
      <c r="AO32" s="21">
        <f t="shared" si="17"/>
        <v>280.3779183414882</v>
      </c>
      <c r="AP32" s="21">
        <f t="shared" si="17"/>
        <v>287.50040958709775</v>
      </c>
      <c r="AQ32" s="21">
        <f t="shared" si="17"/>
        <v>298.9255988634255</v>
      </c>
      <c r="AR32" s="21">
        <f>H11+H13+H15</f>
        <v>314.12696799722244</v>
      </c>
      <c r="AS32" s="21">
        <f>I11+I13+I15</f>
        <v>333.038002430115</v>
      </c>
      <c r="AT32" s="21">
        <f>J11+J13+J15</f>
        <v>357.9704044748881</v>
      </c>
      <c r="AU32" s="21">
        <f>K11+K13+K15</f>
        <v>382.45779008655273</v>
      </c>
    </row>
    <row r="33" spans="40:47" ht="12.75">
      <c r="AN33" s="19"/>
      <c r="AO33" s="21"/>
      <c r="AP33" s="21"/>
      <c r="AQ33" s="21"/>
      <c r="AR33" s="21"/>
      <c r="AS33" s="21"/>
      <c r="AT33" s="21"/>
      <c r="AU33" s="21"/>
    </row>
  </sheetData>
  <mergeCells count="4">
    <mergeCell ref="C17:K18"/>
    <mergeCell ref="E3:K3"/>
    <mergeCell ref="E4:K4"/>
    <mergeCell ref="E6:K6"/>
  </mergeCells>
  <hyperlinks>
    <hyperlink ref="C1" location="TOC!A1" display="Back to Table of Contents"/>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F29"/>
  <sheetViews>
    <sheetView showGridLines="0" workbookViewId="0" topLeftCell="A1"/>
  </sheetViews>
  <sheetFormatPr defaultColWidth="8.625" defaultRowHeight="14.25"/>
  <cols>
    <col min="1" max="2" width="2.625" style="76" customWidth="1"/>
    <col min="3" max="5" width="12.50390625" style="76" customWidth="1"/>
    <col min="6" max="11" width="8.625" style="76" customWidth="1"/>
    <col min="12" max="12" width="2.625" style="76" customWidth="1"/>
    <col min="13" max="16384" width="8.625" style="76" customWidth="1"/>
  </cols>
  <sheetData>
    <row r="1" ht="13.8" thickBot="1">
      <c r="C1" s="197" t="s">
        <v>241</v>
      </c>
    </row>
    <row r="2" spans="2:14" ht="14.25">
      <c r="B2" s="2"/>
      <c r="C2" s="3"/>
      <c r="D2" s="3"/>
      <c r="E2" s="3"/>
      <c r="F2" s="3"/>
      <c r="G2" s="3"/>
      <c r="H2" s="3"/>
      <c r="I2" s="3"/>
      <c r="J2" s="3"/>
      <c r="K2" s="3"/>
      <c r="L2" s="4"/>
      <c r="N2" s="77" t="s">
        <v>322</v>
      </c>
    </row>
    <row r="3" spans="2:14" ht="13.8">
      <c r="B3" s="5"/>
      <c r="C3" s="145"/>
      <c r="D3" s="171"/>
      <c r="E3" s="299" t="s">
        <v>322</v>
      </c>
      <c r="F3" s="299"/>
      <c r="G3" s="299"/>
      <c r="H3" s="299"/>
      <c r="I3" s="299"/>
      <c r="J3" s="299"/>
      <c r="K3" s="299"/>
      <c r="L3" s="78"/>
      <c r="N3" s="77" t="s">
        <v>76</v>
      </c>
    </row>
    <row r="4" spans="2:14" ht="12.75">
      <c r="B4" s="5"/>
      <c r="C4" s="145"/>
      <c r="D4" s="172"/>
      <c r="E4" s="300" t="s">
        <v>55</v>
      </c>
      <c r="F4" s="300"/>
      <c r="G4" s="300"/>
      <c r="H4" s="300"/>
      <c r="I4" s="300"/>
      <c r="J4" s="300"/>
      <c r="K4" s="300"/>
      <c r="L4" s="78"/>
      <c r="N4" s="79"/>
    </row>
    <row r="5" spans="2:12" ht="12.75">
      <c r="B5" s="5"/>
      <c r="C5" s="145"/>
      <c r="D5" s="145"/>
      <c r="E5" s="145"/>
      <c r="F5" s="145"/>
      <c r="G5" s="238"/>
      <c r="H5" s="238"/>
      <c r="I5" s="238"/>
      <c r="J5" s="238"/>
      <c r="K5" s="238"/>
      <c r="L5" s="78"/>
    </row>
    <row r="6" spans="2:25" ht="27" customHeight="1">
      <c r="B6" s="5"/>
      <c r="C6" s="145"/>
      <c r="D6" s="170"/>
      <c r="E6" s="301" t="s">
        <v>5</v>
      </c>
      <c r="F6" s="301"/>
      <c r="G6" s="301"/>
      <c r="H6" s="301"/>
      <c r="I6" s="301"/>
      <c r="J6" s="301"/>
      <c r="K6" s="301"/>
      <c r="L6" s="78"/>
      <c r="Y6" s="80" t="s">
        <v>270</v>
      </c>
    </row>
    <row r="7" spans="2:32" ht="12.75">
      <c r="B7" s="5"/>
      <c r="C7" s="145"/>
      <c r="D7" s="170"/>
      <c r="E7" s="170"/>
      <c r="F7" s="170"/>
      <c r="G7" s="170"/>
      <c r="H7" s="170"/>
      <c r="I7" s="170"/>
      <c r="J7" s="170"/>
      <c r="K7" s="170"/>
      <c r="L7" s="78"/>
      <c r="Y7" s="81" t="s">
        <v>17</v>
      </c>
      <c r="Z7" s="82">
        <v>2015</v>
      </c>
      <c r="AA7" s="82">
        <v>2016</v>
      </c>
      <c r="AB7" s="82">
        <v>2017</v>
      </c>
      <c r="AC7" s="82">
        <v>2018</v>
      </c>
      <c r="AD7" s="82">
        <v>2019</v>
      </c>
      <c r="AE7" s="82">
        <v>2020</v>
      </c>
      <c r="AF7" s="82">
        <v>2021</v>
      </c>
    </row>
    <row r="8" spans="2:32" ht="12.75">
      <c r="B8" s="5"/>
      <c r="C8" s="145"/>
      <c r="D8" s="237"/>
      <c r="E8" s="298"/>
      <c r="F8" s="298"/>
      <c r="G8" s="298"/>
      <c r="H8" s="298"/>
      <c r="I8" s="298"/>
      <c r="J8" s="298"/>
      <c r="K8" s="298"/>
      <c r="L8" s="78"/>
      <c r="Y8" s="81" t="s">
        <v>110</v>
      </c>
      <c r="Z8" s="84">
        <f aca="true" t="shared" si="0" ref="Z8:AF8">SUMIF($C$10:$C$26,$Y8,E$10:E$26)</f>
        <v>0.3609952275146035</v>
      </c>
      <c r="AA8" s="84">
        <f t="shared" si="0"/>
        <v>0.3535489161238696</v>
      </c>
      <c r="AB8" s="84">
        <f t="shared" si="0"/>
        <v>0.34390574729624745</v>
      </c>
      <c r="AC8" s="84">
        <f t="shared" si="0"/>
        <v>0.3314106895209554</v>
      </c>
      <c r="AD8" s="84">
        <f t="shared" si="0"/>
        <v>0.31816598063091484</v>
      </c>
      <c r="AE8" s="84">
        <f t="shared" si="0"/>
        <v>0.2995087628161317</v>
      </c>
      <c r="AF8" s="84">
        <f t="shared" si="0"/>
        <v>0.28195455678896325</v>
      </c>
    </row>
    <row r="9" spans="2:32" ht="12.75">
      <c r="B9" s="5"/>
      <c r="C9" s="145"/>
      <c r="D9" s="145"/>
      <c r="E9" s="145"/>
      <c r="F9" s="145"/>
      <c r="G9" s="238"/>
      <c r="H9" s="238"/>
      <c r="I9" s="238"/>
      <c r="J9" s="238"/>
      <c r="K9" s="238"/>
      <c r="L9" s="78"/>
      <c r="Y9" s="81" t="s">
        <v>170</v>
      </c>
      <c r="Z9" s="84">
        <f aca="true" t="shared" si="1" ref="Z9:AF12">SUMIF($C$10:$C$23,$Y9,E$10:E$23)</f>
        <v>0.0681278453875598</v>
      </c>
      <c r="AA9" s="84">
        <f t="shared" si="1"/>
        <v>0.06391304940548595</v>
      </c>
      <c r="AB9" s="84">
        <f t="shared" si="1"/>
        <v>0.059632142244772014</v>
      </c>
      <c r="AC9" s="84">
        <f t="shared" si="1"/>
        <v>0.055290471796942485</v>
      </c>
      <c r="AD9" s="84">
        <f t="shared" si="1"/>
        <v>0.050909940673715987</v>
      </c>
      <c r="AE9" s="84">
        <f t="shared" si="1"/>
        <v>0.0465516098446852</v>
      </c>
      <c r="AF9" s="84">
        <f t="shared" si="1"/>
        <v>0.04214295575573718</v>
      </c>
    </row>
    <row r="10" spans="2:32" ht="13.5" thickBot="1">
      <c r="B10" s="5"/>
      <c r="C10" s="142" t="s">
        <v>37</v>
      </c>
      <c r="D10" s="142" t="s">
        <v>38</v>
      </c>
      <c r="E10" s="142">
        <v>2015</v>
      </c>
      <c r="F10" s="142">
        <v>2016</v>
      </c>
      <c r="G10" s="142">
        <v>2017</v>
      </c>
      <c r="H10" s="142">
        <v>2018</v>
      </c>
      <c r="I10" s="142">
        <v>2019</v>
      </c>
      <c r="J10" s="142">
        <v>2020</v>
      </c>
      <c r="K10" s="142">
        <v>2021</v>
      </c>
      <c r="L10" s="78"/>
      <c r="Y10" s="81" t="s">
        <v>50</v>
      </c>
      <c r="Z10" s="84">
        <f t="shared" si="1"/>
        <v>0.133483186577743</v>
      </c>
      <c r="AA10" s="84">
        <f t="shared" si="1"/>
        <v>0.13943219239880866</v>
      </c>
      <c r="AB10" s="84">
        <f t="shared" si="1"/>
        <v>0.14590314232836576</v>
      </c>
      <c r="AC10" s="84">
        <f t="shared" si="1"/>
        <v>0.15237011120776228</v>
      </c>
      <c r="AD10" s="84">
        <f t="shared" si="1"/>
        <v>0.15977767814048435</v>
      </c>
      <c r="AE10" s="84">
        <f t="shared" si="1"/>
        <v>0.16944820430428872</v>
      </c>
      <c r="AF10" s="84">
        <f t="shared" si="1"/>
        <v>0.17877170137759177</v>
      </c>
    </row>
    <row r="11" spans="2:32" ht="13.5" thickBot="1">
      <c r="B11" s="5"/>
      <c r="C11" s="238" t="s">
        <v>10</v>
      </c>
      <c r="D11" s="238" t="s">
        <v>166</v>
      </c>
      <c r="E11" s="85">
        <v>0.0018188985896082747</v>
      </c>
      <c r="F11" s="85">
        <v>0.0020763063742134285</v>
      </c>
      <c r="G11" s="85">
        <v>0.0023994756550413687</v>
      </c>
      <c r="H11" s="85">
        <v>0.002765178215463567</v>
      </c>
      <c r="I11" s="85">
        <v>0.0031213852251068255</v>
      </c>
      <c r="J11" s="85">
        <v>0.00353471185152226</v>
      </c>
      <c r="K11" s="85">
        <v>0.003936347837111746</v>
      </c>
      <c r="L11" s="78"/>
      <c r="Y11" s="81" t="s">
        <v>171</v>
      </c>
      <c r="Z11" s="84">
        <f t="shared" si="1"/>
        <v>0.3946946266797473</v>
      </c>
      <c r="AA11" s="84">
        <f t="shared" si="1"/>
        <v>0.3952269433401253</v>
      </c>
      <c r="AB11" s="84">
        <f t="shared" si="1"/>
        <v>0.39552672348382373</v>
      </c>
      <c r="AC11" s="84">
        <f t="shared" si="1"/>
        <v>0.39791191323317543</v>
      </c>
      <c r="AD11" s="84">
        <f t="shared" si="1"/>
        <v>0.40035524827205526</v>
      </c>
      <c r="AE11" s="84">
        <f t="shared" si="1"/>
        <v>0.4047863997720593</v>
      </c>
      <c r="AF11" s="84">
        <f t="shared" si="1"/>
        <v>0.40877363457333066</v>
      </c>
    </row>
    <row r="12" spans="2:32" ht="13.5" thickBot="1">
      <c r="B12" s="5"/>
      <c r="C12" s="238" t="s">
        <v>10</v>
      </c>
      <c r="D12" s="238" t="s">
        <v>167</v>
      </c>
      <c r="E12" s="85">
        <v>0.02546458025451584</v>
      </c>
      <c r="F12" s="85">
        <v>0.029068289238987993</v>
      </c>
      <c r="G12" s="85">
        <v>0.03359265917057915</v>
      </c>
      <c r="H12" s="85">
        <v>0.038712495016489934</v>
      </c>
      <c r="I12" s="85">
        <v>0.04369939315149556</v>
      </c>
      <c r="J12" s="85">
        <v>0.049485965921311645</v>
      </c>
      <c r="K12" s="85">
        <v>0.05510886971956445</v>
      </c>
      <c r="L12" s="78"/>
      <c r="Y12" s="81" t="s">
        <v>10</v>
      </c>
      <c r="Z12" s="84">
        <f t="shared" si="1"/>
        <v>0.036377971792165474</v>
      </c>
      <c r="AA12" s="84">
        <f t="shared" si="1"/>
        <v>0.04152612748426855</v>
      </c>
      <c r="AB12" s="84">
        <f t="shared" si="1"/>
        <v>0.04798951310082735</v>
      </c>
      <c r="AC12" s="84">
        <f t="shared" si="1"/>
        <v>0.05530356430927133</v>
      </c>
      <c r="AD12" s="84">
        <f t="shared" si="1"/>
        <v>0.062427704502136507</v>
      </c>
      <c r="AE12" s="84">
        <f t="shared" si="1"/>
        <v>0.0706942370304452</v>
      </c>
      <c r="AF12" s="84">
        <f t="shared" si="1"/>
        <v>0.07872695674223493</v>
      </c>
    </row>
    <row r="13" spans="2:32" ht="13.5" thickBot="1">
      <c r="B13" s="5"/>
      <c r="C13" s="238" t="s">
        <v>10</v>
      </c>
      <c r="D13" s="238" t="s">
        <v>168</v>
      </c>
      <c r="E13" s="85">
        <v>0.009094492948041362</v>
      </c>
      <c r="F13" s="85">
        <v>0.010381531871067131</v>
      </c>
      <c r="G13" s="85">
        <v>0.01199737827520683</v>
      </c>
      <c r="H13" s="85">
        <v>0.013825891077317822</v>
      </c>
      <c r="I13" s="85">
        <v>0.015606926125534116</v>
      </c>
      <c r="J13" s="85">
        <v>0.017673559257611295</v>
      </c>
      <c r="K13" s="85">
        <v>0.019681739185558725</v>
      </c>
      <c r="L13" s="78"/>
      <c r="Y13" s="81" t="s">
        <v>8</v>
      </c>
      <c r="Z13" s="84">
        <f>1-SUM(Z8:Z12)</f>
        <v>0.0063211420481809055</v>
      </c>
      <c r="AA13" s="84">
        <f aca="true" t="shared" si="2" ref="AA13:AF13">1-SUM(AA8:AA12)</f>
        <v>0.006352771247441935</v>
      </c>
      <c r="AB13" s="84">
        <f t="shared" si="2"/>
        <v>0.0070427315459636874</v>
      </c>
      <c r="AC13" s="84">
        <f t="shared" si="2"/>
        <v>0.007713249931893151</v>
      </c>
      <c r="AD13" s="84">
        <f t="shared" si="2"/>
        <v>0.008363447780692979</v>
      </c>
      <c r="AE13" s="84">
        <f t="shared" si="2"/>
        <v>0.009010786232389822</v>
      </c>
      <c r="AF13" s="84">
        <f t="shared" si="2"/>
        <v>0.009630194762142108</v>
      </c>
    </row>
    <row r="14" spans="2:12" ht="13.5" thickBot="1">
      <c r="B14" s="5"/>
      <c r="C14" s="238" t="s">
        <v>7</v>
      </c>
      <c r="D14" s="238" t="s">
        <v>45</v>
      </c>
      <c r="E14" s="85">
        <v>0.0038289646093044648</v>
      </c>
      <c r="F14" s="85">
        <v>0.003624224533727794</v>
      </c>
      <c r="G14" s="85">
        <v>0.003749679919225222</v>
      </c>
      <c r="H14" s="85">
        <v>0.0038694848869521748</v>
      </c>
      <c r="I14" s="85">
        <v>0.003982595945177478</v>
      </c>
      <c r="J14" s="85">
        <v>0.00410122790417044</v>
      </c>
      <c r="K14" s="85">
        <v>0.00420722104710206</v>
      </c>
      <c r="L14" s="78"/>
    </row>
    <row r="15" spans="2:12" ht="13.5" thickBot="1">
      <c r="B15" s="5"/>
      <c r="C15" s="238" t="s">
        <v>50</v>
      </c>
      <c r="D15" s="238" t="s">
        <v>39</v>
      </c>
      <c r="E15" s="85">
        <v>0.04670957255648699</v>
      </c>
      <c r="F15" s="85">
        <v>0.04341379295184424</v>
      </c>
      <c r="G15" s="85">
        <v>0.04015336583413551</v>
      </c>
      <c r="H15" s="85">
        <v>0.03694441300885252</v>
      </c>
      <c r="I15" s="85">
        <v>0.033776113039528176</v>
      </c>
      <c r="J15" s="85">
        <v>0.030416704272839303</v>
      </c>
      <c r="K15" s="85">
        <v>0.02708185491888667</v>
      </c>
      <c r="L15" s="78"/>
    </row>
    <row r="16" spans="2:12" ht="13.5" thickBot="1">
      <c r="B16" s="5"/>
      <c r="C16" s="238" t="s">
        <v>50</v>
      </c>
      <c r="D16" s="238" t="s">
        <v>40</v>
      </c>
      <c r="E16" s="85">
        <v>0.021120291533472543</v>
      </c>
      <c r="F16" s="85">
        <v>0.020057691138977898</v>
      </c>
      <c r="G16" s="85">
        <v>0.018815310530772657</v>
      </c>
      <c r="H16" s="85">
        <v>0.0175120173423958</v>
      </c>
      <c r="I16" s="85">
        <v>0.016230966204575037</v>
      </c>
      <c r="J16" s="85">
        <v>0.01486578792406209</v>
      </c>
      <c r="K16" s="85">
        <v>0.013515611161481436</v>
      </c>
      <c r="L16" s="78"/>
    </row>
    <row r="17" spans="2:12" ht="13.5" thickBot="1">
      <c r="B17" s="5"/>
      <c r="C17" s="238" t="s">
        <v>50</v>
      </c>
      <c r="D17" s="238" t="s">
        <v>41</v>
      </c>
      <c r="E17" s="85">
        <v>0.024414631870556997</v>
      </c>
      <c r="F17" s="85">
        <v>0.029318867167794783</v>
      </c>
      <c r="G17" s="85">
        <v>0.03365448246819087</v>
      </c>
      <c r="H17" s="85">
        <v>0.03729956044886082</v>
      </c>
      <c r="I17" s="85">
        <v>0.0405071561271682</v>
      </c>
      <c r="J17" s="85">
        <v>0.04418429678152445</v>
      </c>
      <c r="K17" s="85">
        <v>0.046708882085649946</v>
      </c>
      <c r="L17" s="78"/>
    </row>
    <row r="18" spans="2:12" ht="13.5" thickBot="1">
      <c r="B18" s="5"/>
      <c r="C18" s="238" t="s">
        <v>50</v>
      </c>
      <c r="D18" s="238" t="s">
        <v>42</v>
      </c>
      <c r="E18" s="85">
        <v>0.016278515356578184</v>
      </c>
      <c r="F18" s="85">
        <v>0.020500914416578895</v>
      </c>
      <c r="G18" s="85">
        <v>0.024184687559684555</v>
      </c>
      <c r="H18" s="85">
        <v>0.0283889291007219</v>
      </c>
      <c r="I18" s="85">
        <v>0.03356603573073965</v>
      </c>
      <c r="J18" s="85">
        <v>0.04002657651636819</v>
      </c>
      <c r="K18" s="85">
        <v>0.04643252401735629</v>
      </c>
      <c r="L18" s="78"/>
    </row>
    <row r="19" spans="2:12" ht="13.5" thickBot="1">
      <c r="B19" s="86"/>
      <c r="C19" s="238" t="s">
        <v>50</v>
      </c>
      <c r="D19" s="238" t="s">
        <v>43</v>
      </c>
      <c r="E19" s="85">
        <v>0.022314098591653026</v>
      </c>
      <c r="F19" s="85">
        <v>0.02341730697481471</v>
      </c>
      <c r="G19" s="85">
        <v>0.024509909055167332</v>
      </c>
      <c r="H19" s="85">
        <v>0.0257915391388547</v>
      </c>
      <c r="I19" s="85">
        <v>0.027390961668309507</v>
      </c>
      <c r="J19" s="85">
        <v>0.02906250680583548</v>
      </c>
      <c r="K19" s="85">
        <v>0.03084999341678549</v>
      </c>
      <c r="L19" s="6"/>
    </row>
    <row r="20" spans="2:12" ht="13.5" thickBot="1">
      <c r="B20" s="86"/>
      <c r="C20" s="238" t="s">
        <v>50</v>
      </c>
      <c r="D20" s="238" t="s">
        <v>169</v>
      </c>
      <c r="E20" s="85">
        <v>0.0020770926486907023</v>
      </c>
      <c r="F20" s="85">
        <v>0.002159922389339421</v>
      </c>
      <c r="G20" s="85">
        <v>0.002214209907816679</v>
      </c>
      <c r="H20" s="85">
        <v>0.002276305698875532</v>
      </c>
      <c r="I20" s="85">
        <v>0.002320340251041828</v>
      </c>
      <c r="J20" s="85">
        <v>0.0023423264955670813</v>
      </c>
      <c r="K20" s="85">
        <v>0.0023509819522116436</v>
      </c>
      <c r="L20" s="6"/>
    </row>
    <row r="21" spans="2:12" ht="13.5" thickBot="1">
      <c r="B21" s="86"/>
      <c r="C21" s="238" t="s">
        <v>50</v>
      </c>
      <c r="D21" s="238" t="s">
        <v>330</v>
      </c>
      <c r="E21" s="85">
        <v>0.0005689840203045405</v>
      </c>
      <c r="F21" s="85">
        <v>0.0005636973594587075</v>
      </c>
      <c r="G21" s="85">
        <v>0.0023711769725981665</v>
      </c>
      <c r="H21" s="85">
        <v>0.00415734646920103</v>
      </c>
      <c r="I21" s="85">
        <v>0.0059861051191219435</v>
      </c>
      <c r="J21" s="85">
        <v>0.008550005508092151</v>
      </c>
      <c r="K21" s="85">
        <v>0.011831853825220274</v>
      </c>
      <c r="L21" s="6"/>
    </row>
    <row r="22" spans="2:12" ht="13.5" thickBot="1">
      <c r="B22" s="86"/>
      <c r="C22" s="238" t="s">
        <v>170</v>
      </c>
      <c r="D22" s="238" t="s">
        <v>45</v>
      </c>
      <c r="E22" s="85">
        <v>0.0681278453875598</v>
      </c>
      <c r="F22" s="85">
        <v>0.06391304940548595</v>
      </c>
      <c r="G22" s="85">
        <v>0.059632142244772014</v>
      </c>
      <c r="H22" s="85">
        <v>0.055290471796942485</v>
      </c>
      <c r="I22" s="85">
        <v>0.050909940673715987</v>
      </c>
      <c r="J22" s="85">
        <v>0.0465516098446852</v>
      </c>
      <c r="K22" s="85">
        <v>0.04214295575573718</v>
      </c>
      <c r="L22" s="6"/>
    </row>
    <row r="23" spans="2:12" ht="13.5" thickBot="1">
      <c r="B23" s="86"/>
      <c r="C23" s="238" t="s">
        <v>171</v>
      </c>
      <c r="D23" s="238" t="s">
        <v>45</v>
      </c>
      <c r="E23" s="85">
        <v>0.3946946266797473</v>
      </c>
      <c r="F23" s="85">
        <v>0.3952269433401253</v>
      </c>
      <c r="G23" s="85">
        <v>0.39552672348382373</v>
      </c>
      <c r="H23" s="85">
        <v>0.39791191323317543</v>
      </c>
      <c r="I23" s="85">
        <v>0.40035524827205526</v>
      </c>
      <c r="J23" s="85">
        <v>0.4047863997720593</v>
      </c>
      <c r="K23" s="85">
        <v>0.40877363457333066</v>
      </c>
      <c r="L23" s="6"/>
    </row>
    <row r="24" spans="2:12" ht="13.5" thickBot="1">
      <c r="B24" s="86"/>
      <c r="C24" s="238" t="s">
        <v>110</v>
      </c>
      <c r="D24" s="238" t="s">
        <v>45</v>
      </c>
      <c r="E24" s="85">
        <v>0.3609952275146035</v>
      </c>
      <c r="F24" s="85">
        <v>0.3535489161238696</v>
      </c>
      <c r="G24" s="85">
        <v>0.34390574729624745</v>
      </c>
      <c r="H24" s="85">
        <v>0.3314106895209554</v>
      </c>
      <c r="I24" s="85">
        <v>0.31816598063091484</v>
      </c>
      <c r="J24" s="85">
        <v>0.2995087628161317</v>
      </c>
      <c r="K24" s="85">
        <v>0.28195455678896325</v>
      </c>
      <c r="L24" s="6"/>
    </row>
    <row r="25" spans="2:12" ht="13.5" thickBot="1">
      <c r="B25" s="86"/>
      <c r="C25" s="238" t="s">
        <v>172</v>
      </c>
      <c r="D25" s="238" t="s">
        <v>45</v>
      </c>
      <c r="E25" s="85">
        <v>0.0024921774388762057</v>
      </c>
      <c r="F25" s="85">
        <v>0.0027285467137140645</v>
      </c>
      <c r="G25" s="85">
        <v>0.0032930516267381934</v>
      </c>
      <c r="H25" s="85">
        <v>0.0038437650449410217</v>
      </c>
      <c r="I25" s="85">
        <v>0.004380851835515989</v>
      </c>
      <c r="J25" s="85">
        <v>0.004909558328219609</v>
      </c>
      <c r="K25" s="85">
        <v>0.0054229737150402295</v>
      </c>
      <c r="L25" s="6"/>
    </row>
    <row r="26" spans="2:12" ht="12.75">
      <c r="B26" s="86"/>
      <c r="C26" s="142"/>
      <c r="D26" s="142"/>
      <c r="E26" s="239"/>
      <c r="F26" s="240"/>
      <c r="G26" s="240"/>
      <c r="H26" s="240"/>
      <c r="I26" s="240"/>
      <c r="J26" s="240"/>
      <c r="K26" s="240"/>
      <c r="L26" s="6"/>
    </row>
    <row r="27" spans="2:13" s="56" customFormat="1" ht="12.75">
      <c r="B27" s="16"/>
      <c r="C27" s="226" t="s">
        <v>232</v>
      </c>
      <c r="D27" s="241"/>
      <c r="E27" s="241"/>
      <c r="F27" s="241"/>
      <c r="G27" s="241"/>
      <c r="H27" s="241"/>
      <c r="I27" s="241"/>
      <c r="J27" s="241"/>
      <c r="K27" s="72"/>
      <c r="L27" s="17"/>
      <c r="M27" s="60"/>
    </row>
    <row r="28" spans="2:13" s="56" customFormat="1" ht="14.25">
      <c r="B28" s="16"/>
      <c r="C28" s="226" t="s">
        <v>381</v>
      </c>
      <c r="D28" s="241"/>
      <c r="E28" s="241"/>
      <c r="F28" s="241"/>
      <c r="G28" s="241"/>
      <c r="H28" s="241"/>
      <c r="I28" s="241"/>
      <c r="J28" s="241"/>
      <c r="K28" s="72"/>
      <c r="L28" s="17"/>
      <c r="M28" s="60"/>
    </row>
    <row r="29" spans="2:13" s="56" customFormat="1" ht="10.95" customHeight="1" thickBot="1">
      <c r="B29" s="24"/>
      <c r="C29" s="302"/>
      <c r="D29" s="302"/>
      <c r="E29" s="302"/>
      <c r="F29" s="302"/>
      <c r="G29" s="302"/>
      <c r="H29" s="302"/>
      <c r="I29" s="302"/>
      <c r="J29" s="302"/>
      <c r="K29" s="25"/>
      <c r="L29" s="26"/>
      <c r="M29" s="60"/>
    </row>
    <row r="30" ht="19.95" customHeight="1"/>
    <row r="31" ht="20.55" customHeight="1"/>
    <row r="34" ht="14.25" hidden="1"/>
  </sheetData>
  <mergeCells count="5">
    <mergeCell ref="E8:K8"/>
    <mergeCell ref="E3:K3"/>
    <mergeCell ref="E4:K4"/>
    <mergeCell ref="E6:K6"/>
    <mergeCell ref="C29:J29"/>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G38"/>
  <sheetViews>
    <sheetView showGridLines="0" workbookViewId="0" topLeftCell="A1"/>
  </sheetViews>
  <sheetFormatPr defaultColWidth="8.625" defaultRowHeight="14.25"/>
  <cols>
    <col min="1" max="2" width="2.625" style="76" customWidth="1"/>
    <col min="3" max="4" width="18.75390625" style="76" customWidth="1"/>
    <col min="5" max="11" width="8.625" style="76" customWidth="1"/>
    <col min="12" max="12" width="2.625" style="76" customWidth="1"/>
    <col min="13" max="23" width="8.625" style="76" customWidth="1"/>
    <col min="24" max="24" width="9.75390625" style="76" customWidth="1"/>
    <col min="25" max="16384" width="8.625" style="76" customWidth="1"/>
  </cols>
  <sheetData>
    <row r="1" ht="13.8" thickBot="1">
      <c r="C1" s="197" t="s">
        <v>241</v>
      </c>
    </row>
    <row r="2" spans="2:12" ht="14.25">
      <c r="B2" s="2"/>
      <c r="C2" s="3"/>
      <c r="D2" s="3"/>
      <c r="E2" s="3"/>
      <c r="F2" s="3"/>
      <c r="G2" s="3"/>
      <c r="H2" s="3"/>
      <c r="I2" s="3"/>
      <c r="J2" s="3"/>
      <c r="K2" s="3"/>
      <c r="L2" s="4"/>
    </row>
    <row r="3" spans="2:14" ht="13.8">
      <c r="B3" s="5"/>
      <c r="C3" s="65"/>
      <c r="D3" s="161"/>
      <c r="E3" s="291" t="s">
        <v>323</v>
      </c>
      <c r="F3" s="291"/>
      <c r="G3" s="291"/>
      <c r="H3" s="291"/>
      <c r="I3" s="291"/>
      <c r="J3" s="291"/>
      <c r="K3" s="291"/>
      <c r="L3" s="78"/>
      <c r="N3" s="92" t="s">
        <v>323</v>
      </c>
    </row>
    <row r="4" spans="2:14" ht="14.25">
      <c r="B4" s="5"/>
      <c r="C4" s="65"/>
      <c r="D4" s="162"/>
      <c r="E4" s="292" t="s">
        <v>55</v>
      </c>
      <c r="F4" s="292"/>
      <c r="G4" s="292"/>
      <c r="H4" s="292"/>
      <c r="I4" s="292"/>
      <c r="J4" s="292"/>
      <c r="K4" s="292"/>
      <c r="L4" s="78"/>
      <c r="N4" s="92" t="s">
        <v>76</v>
      </c>
    </row>
    <row r="5" spans="2:12" ht="14.25">
      <c r="B5" s="5"/>
      <c r="C5" s="65"/>
      <c r="D5" s="65"/>
      <c r="E5" s="65"/>
      <c r="F5" s="65"/>
      <c r="G5" s="153"/>
      <c r="H5" s="153"/>
      <c r="I5" s="153"/>
      <c r="J5" s="153"/>
      <c r="K5" s="153"/>
      <c r="L5" s="78"/>
    </row>
    <row r="6" spans="2:12" ht="27.75" customHeight="1">
      <c r="B6" s="5"/>
      <c r="C6" s="65"/>
      <c r="D6" s="111"/>
      <c r="E6" s="293" t="s">
        <v>9</v>
      </c>
      <c r="F6" s="293"/>
      <c r="G6" s="293"/>
      <c r="H6" s="293"/>
      <c r="I6" s="293"/>
      <c r="J6" s="293"/>
      <c r="K6" s="293"/>
      <c r="L6" s="78"/>
    </row>
    <row r="7" spans="2:26" ht="12.75">
      <c r="B7" s="5"/>
      <c r="C7" s="111"/>
      <c r="D7" s="111"/>
      <c r="E7" s="111"/>
      <c r="F7" s="111"/>
      <c r="G7" s="111"/>
      <c r="H7" s="111"/>
      <c r="I7" s="111"/>
      <c r="J7" s="111"/>
      <c r="K7" s="111"/>
      <c r="L7" s="78"/>
      <c r="Z7" s="80" t="s">
        <v>270</v>
      </c>
    </row>
    <row r="8" spans="2:33" ht="12.75">
      <c r="B8" s="5"/>
      <c r="C8" s="65"/>
      <c r="D8" s="65"/>
      <c r="E8" s="65"/>
      <c r="F8" s="65"/>
      <c r="G8" s="7"/>
      <c r="H8" s="7"/>
      <c r="I8" s="7"/>
      <c r="J8" s="7"/>
      <c r="K8" s="7"/>
      <c r="L8" s="78"/>
      <c r="Z8" s="93" t="s">
        <v>17</v>
      </c>
      <c r="AA8" s="94">
        <v>2015</v>
      </c>
      <c r="AB8" s="94">
        <v>2016</v>
      </c>
      <c r="AC8" s="94">
        <v>2017</v>
      </c>
      <c r="AD8" s="94">
        <v>2018</v>
      </c>
      <c r="AE8" s="94">
        <v>2019</v>
      </c>
      <c r="AF8" s="94">
        <v>2020</v>
      </c>
      <c r="AG8" s="94">
        <v>2021</v>
      </c>
    </row>
    <row r="9" spans="2:33" ht="13.5" thickBot="1">
      <c r="B9" s="5"/>
      <c r="C9" s="8" t="s">
        <v>1</v>
      </c>
      <c r="D9" s="8" t="s">
        <v>38</v>
      </c>
      <c r="E9" s="8">
        <v>2015</v>
      </c>
      <c r="F9" s="8">
        <v>2016</v>
      </c>
      <c r="G9" s="8">
        <v>2017</v>
      </c>
      <c r="H9" s="8">
        <v>2018</v>
      </c>
      <c r="I9" s="8">
        <v>2019</v>
      </c>
      <c r="J9" s="8">
        <v>2020</v>
      </c>
      <c r="K9" s="8">
        <v>2021</v>
      </c>
      <c r="L9" s="78"/>
      <c r="Z9" s="93" t="s">
        <v>51</v>
      </c>
      <c r="AA9" s="95">
        <f aca="true" t="shared" si="0" ref="AA9:AG11">SUMIF($C$10:$C$26,$Z9,E$10:E$26)</f>
        <v>0.17322343587806377</v>
      </c>
      <c r="AB9" s="95">
        <f t="shared" si="0"/>
        <v>0.1825282049706226</v>
      </c>
      <c r="AC9" s="95">
        <f t="shared" si="0"/>
        <v>0.19591680151863064</v>
      </c>
      <c r="AD9" s="95">
        <f t="shared" si="0"/>
        <v>0.21427819348518656</v>
      </c>
      <c r="AE9" s="95">
        <f t="shared" si="0"/>
        <v>0.23657224294745982</v>
      </c>
      <c r="AF9" s="95">
        <f t="shared" si="0"/>
        <v>0.26468008775357177</v>
      </c>
      <c r="AG9" s="95">
        <f t="shared" si="0"/>
        <v>0.2919722727595392</v>
      </c>
    </row>
    <row r="10" spans="2:33" ht="13.5" thickBot="1">
      <c r="B10" s="5"/>
      <c r="C10" s="7" t="s">
        <v>113</v>
      </c>
      <c r="D10" s="7" t="s">
        <v>45</v>
      </c>
      <c r="E10" s="85">
        <v>0.08475606655431778</v>
      </c>
      <c r="F10" s="85">
        <v>0.09117389232365745</v>
      </c>
      <c r="G10" s="85">
        <v>0.09741089637937486</v>
      </c>
      <c r="H10" s="85">
        <v>0.10345137894118281</v>
      </c>
      <c r="I10" s="85">
        <v>0.10931156457888255</v>
      </c>
      <c r="J10" s="85">
        <v>0.11512014870386957</v>
      </c>
      <c r="K10" s="85">
        <v>0.12070768054550077</v>
      </c>
      <c r="L10" s="78"/>
      <c r="Z10" s="93" t="s">
        <v>50</v>
      </c>
      <c r="AA10" s="95">
        <f t="shared" si="0"/>
        <v>0.1310067769026365</v>
      </c>
      <c r="AB10" s="95">
        <f t="shared" si="0"/>
        <v>0.13516354200486086</v>
      </c>
      <c r="AC10" s="95">
        <f t="shared" si="0"/>
        <v>0.14105418979853246</v>
      </c>
      <c r="AD10" s="95">
        <f t="shared" si="0"/>
        <v>0.14695779071227244</v>
      </c>
      <c r="AE10" s="95">
        <f t="shared" si="0"/>
        <v>0.15381584639806278</v>
      </c>
      <c r="AF10" s="95">
        <f t="shared" si="0"/>
        <v>0.16288336987844212</v>
      </c>
      <c r="AG10" s="95">
        <f t="shared" si="0"/>
        <v>0.17162043588340814</v>
      </c>
    </row>
    <row r="11" spans="2:33" ht="13.5" thickBot="1">
      <c r="B11" s="5"/>
      <c r="C11" s="7" t="s">
        <v>54</v>
      </c>
      <c r="D11" s="7" t="s">
        <v>45</v>
      </c>
      <c r="E11" s="85">
        <v>0.5161503121348247</v>
      </c>
      <c r="F11" s="85">
        <v>0.4919126265232383</v>
      </c>
      <c r="G11" s="85">
        <v>0.46034509755939435</v>
      </c>
      <c r="H11" s="85">
        <v>0.4232718330814564</v>
      </c>
      <c r="I11" s="85">
        <v>0.3812074820434785</v>
      </c>
      <c r="J11" s="85">
        <v>0.32999320303503527</v>
      </c>
      <c r="K11" s="85">
        <v>0.2804326752484847</v>
      </c>
      <c r="L11" s="78"/>
      <c r="N11" s="96"/>
      <c r="Z11" s="93" t="s">
        <v>10</v>
      </c>
      <c r="AA11" s="95">
        <f t="shared" si="0"/>
        <v>0.038685401495091185</v>
      </c>
      <c r="AB11" s="95">
        <f t="shared" si="0"/>
        <v>0.04375453943769379</v>
      </c>
      <c r="AC11" s="95">
        <f t="shared" si="0"/>
        <v>0.05013912820307312</v>
      </c>
      <c r="AD11" s="95">
        <f t="shared" si="0"/>
        <v>0.05737453562836553</v>
      </c>
      <c r="AE11" s="95">
        <f t="shared" si="0"/>
        <v>0.0644208312697861</v>
      </c>
      <c r="AF11" s="95">
        <f t="shared" si="0"/>
        <v>0.07260674002786863</v>
      </c>
      <c r="AG11" s="95">
        <f t="shared" si="0"/>
        <v>0.08055899152848933</v>
      </c>
    </row>
    <row r="12" spans="2:33" ht="13.5" thickBot="1">
      <c r="B12" s="5"/>
      <c r="C12" s="7" t="s">
        <v>51</v>
      </c>
      <c r="D12" s="7" t="s">
        <v>46</v>
      </c>
      <c r="E12" s="85">
        <v>0.09840533336929852</v>
      </c>
      <c r="F12" s="85">
        <v>0.09194681989565147</v>
      </c>
      <c r="G12" s="85">
        <v>0.08554843248831147</v>
      </c>
      <c r="H12" s="85">
        <v>0.0792340810944153</v>
      </c>
      <c r="I12" s="85">
        <v>0.07300716291479085</v>
      </c>
      <c r="J12" s="85">
        <v>0.06698097444296348</v>
      </c>
      <c r="K12" s="85">
        <v>0.06097868757966066</v>
      </c>
      <c r="L12" s="78"/>
      <c r="Z12" s="93" t="s">
        <v>247</v>
      </c>
      <c r="AA12" s="95">
        <f>SUM(E10,E20,E27)</f>
        <v>0.12897538762077188</v>
      </c>
      <c r="AB12" s="95">
        <f aca="true" t="shared" si="1" ref="AB12:AG12">SUM(F10,F20,F27)</f>
        <v>0.13461736064514837</v>
      </c>
      <c r="AC12" s="95">
        <f t="shared" si="1"/>
        <v>0.14039907285398623</v>
      </c>
      <c r="AD12" s="95">
        <f t="shared" si="1"/>
        <v>0.1461273715685868</v>
      </c>
      <c r="AE12" s="95">
        <f t="shared" si="1"/>
        <v>0.15215318320009105</v>
      </c>
      <c r="AF12" s="95">
        <f t="shared" si="1"/>
        <v>0.1581510456383233</v>
      </c>
      <c r="AG12" s="95">
        <f t="shared" si="1"/>
        <v>0.16388709015987535</v>
      </c>
    </row>
    <row r="13" spans="2:33" ht="13.5" thickBot="1">
      <c r="B13" s="86"/>
      <c r="C13" s="7" t="s">
        <v>51</v>
      </c>
      <c r="D13" s="7" t="s">
        <v>47</v>
      </c>
      <c r="E13" s="85">
        <v>0.05213743911015842</v>
      </c>
      <c r="F13" s="85">
        <v>0.057544955027814745</v>
      </c>
      <c r="G13" s="85">
        <v>0.06310238566616702</v>
      </c>
      <c r="H13" s="85">
        <v>0.070169889057583</v>
      </c>
      <c r="I13" s="85">
        <v>0.07668499462135943</v>
      </c>
      <c r="J13" s="85">
        <v>0.0846468103952047</v>
      </c>
      <c r="K13" s="85">
        <v>0.09070954051720742</v>
      </c>
      <c r="L13" s="6"/>
      <c r="Z13" s="97" t="s">
        <v>217</v>
      </c>
      <c r="AA13" s="95">
        <f>1-E11-SUM(AA9:AA12)</f>
        <v>0.011958685968611993</v>
      </c>
      <c r="AB13" s="95">
        <f aca="true" t="shared" si="2" ref="AB13:AG13">1-F11-SUM(AB9:AB12)</f>
        <v>0.012023726418436076</v>
      </c>
      <c r="AC13" s="95">
        <f t="shared" si="2"/>
        <v>0.012145710066383208</v>
      </c>
      <c r="AD13" s="95">
        <f t="shared" si="2"/>
        <v>0.011990275524132232</v>
      </c>
      <c r="AE13" s="95">
        <f t="shared" si="2"/>
        <v>0.011830414141121737</v>
      </c>
      <c r="AF13" s="95">
        <f t="shared" si="2"/>
        <v>0.011685553666759052</v>
      </c>
      <c r="AG13" s="95">
        <f t="shared" si="2"/>
        <v>0.011528534420203296</v>
      </c>
    </row>
    <row r="14" spans="2:33" ht="13.5" thickBot="1">
      <c r="B14" s="86"/>
      <c r="C14" s="7" t="s">
        <v>51</v>
      </c>
      <c r="D14" s="7" t="s">
        <v>48</v>
      </c>
      <c r="E14" s="85">
        <v>0.019539361624493923</v>
      </c>
      <c r="F14" s="85">
        <v>0.028645423882642976</v>
      </c>
      <c r="G14" s="85">
        <v>0.041534875962100475</v>
      </c>
      <c r="H14" s="85">
        <v>0.057306534958569424</v>
      </c>
      <c r="I14" s="85">
        <v>0.07710593969644539</v>
      </c>
      <c r="J14" s="85">
        <v>0.0995071619406494</v>
      </c>
      <c r="K14" s="85">
        <v>0.1232628390007339</v>
      </c>
      <c r="L14" s="6"/>
      <c r="Z14" s="97" t="s">
        <v>54</v>
      </c>
      <c r="AA14" s="95">
        <f>E11</f>
        <v>0.5161503121348247</v>
      </c>
      <c r="AB14" s="95">
        <f aca="true" t="shared" si="3" ref="AB14:AG14">F11</f>
        <v>0.4919126265232383</v>
      </c>
      <c r="AC14" s="95">
        <f t="shared" si="3"/>
        <v>0.46034509755939435</v>
      </c>
      <c r="AD14" s="95">
        <f t="shared" si="3"/>
        <v>0.4232718330814564</v>
      </c>
      <c r="AE14" s="95">
        <f t="shared" si="3"/>
        <v>0.3812074820434785</v>
      </c>
      <c r="AF14" s="95">
        <f t="shared" si="3"/>
        <v>0.32999320303503527</v>
      </c>
      <c r="AG14" s="95">
        <f t="shared" si="3"/>
        <v>0.2804326752484847</v>
      </c>
    </row>
    <row r="15" spans="2:12" ht="13.5" thickBot="1">
      <c r="B15" s="86"/>
      <c r="C15" s="7" t="s">
        <v>51</v>
      </c>
      <c r="D15" s="7" t="s">
        <v>49</v>
      </c>
      <c r="E15" s="85">
        <v>0.0031413017741128983</v>
      </c>
      <c r="F15" s="85">
        <v>0.004391006164513429</v>
      </c>
      <c r="G15" s="85">
        <v>0.005731107402051647</v>
      </c>
      <c r="H15" s="85">
        <v>0.007567688374618862</v>
      </c>
      <c r="I15" s="85">
        <v>0.00977414571486415</v>
      </c>
      <c r="J15" s="85">
        <v>0.013545140974754169</v>
      </c>
      <c r="K15" s="85">
        <v>0.017021205661937183</v>
      </c>
      <c r="L15" s="6"/>
    </row>
    <row r="16" spans="2:12" ht="13.5" thickBot="1">
      <c r="B16" s="86"/>
      <c r="C16" s="7" t="s">
        <v>10</v>
      </c>
      <c r="D16" s="7" t="s">
        <v>166</v>
      </c>
      <c r="E16" s="85">
        <v>0.0019342700747545592</v>
      </c>
      <c r="F16" s="85">
        <v>0.0021877269718846896</v>
      </c>
      <c r="G16" s="85">
        <v>0.0025069564101536553</v>
      </c>
      <c r="H16" s="85">
        <v>0.002868726781418277</v>
      </c>
      <c r="I16" s="85">
        <v>0.003221041563489305</v>
      </c>
      <c r="J16" s="85">
        <v>0.003630337001393432</v>
      </c>
      <c r="K16" s="85">
        <v>0.004027949576424467</v>
      </c>
      <c r="L16" s="6"/>
    </row>
    <row r="17" spans="2:12" ht="13.5" thickBot="1">
      <c r="B17" s="86"/>
      <c r="C17" s="7" t="s">
        <v>10</v>
      </c>
      <c r="D17" s="7" t="s">
        <v>167</v>
      </c>
      <c r="E17" s="85">
        <v>0.02707978104656383</v>
      </c>
      <c r="F17" s="85">
        <v>0.03062817760638566</v>
      </c>
      <c r="G17" s="85">
        <v>0.03509738974215119</v>
      </c>
      <c r="H17" s="85">
        <v>0.04016217493985587</v>
      </c>
      <c r="I17" s="85">
        <v>0.04509458188885027</v>
      </c>
      <c r="J17" s="85">
        <v>0.05082471801950804</v>
      </c>
      <c r="K17" s="85">
        <v>0.05639129406994253</v>
      </c>
      <c r="L17" s="6"/>
    </row>
    <row r="18" spans="2:12" ht="13.5" thickBot="1">
      <c r="B18" s="86"/>
      <c r="C18" s="7" t="s">
        <v>10</v>
      </c>
      <c r="D18" s="7" t="s">
        <v>168</v>
      </c>
      <c r="E18" s="85">
        <v>0.009671350373772796</v>
      </c>
      <c r="F18" s="85">
        <v>0.010938634859423448</v>
      </c>
      <c r="G18" s="85">
        <v>0.012534782050768276</v>
      </c>
      <c r="H18" s="85">
        <v>0.01434363390709138</v>
      </c>
      <c r="I18" s="85">
        <v>0.01610520781744652</v>
      </c>
      <c r="J18" s="85">
        <v>0.018151685006967157</v>
      </c>
      <c r="K18" s="85">
        <v>0.02013974788212233</v>
      </c>
      <c r="L18" s="6"/>
    </row>
    <row r="19" spans="2:12" ht="13.5" thickBot="1">
      <c r="B19" s="86"/>
      <c r="C19" s="7" t="s">
        <v>7</v>
      </c>
      <c r="D19" s="7" t="s">
        <v>45</v>
      </c>
      <c r="E19" s="85">
        <v>0.0042943047887300705</v>
      </c>
      <c r="F19" s="85">
        <v>0.004419560856037169</v>
      </c>
      <c r="G19" s="85">
        <v>0.004605512110043879</v>
      </c>
      <c r="H19" s="85">
        <v>0.0045182191870521</v>
      </c>
      <c r="I19" s="85">
        <v>0.0044288320869344</v>
      </c>
      <c r="J19" s="85">
        <v>0.004348205040872133</v>
      </c>
      <c r="K19" s="85">
        <v>0.004260455133783815</v>
      </c>
      <c r="L19" s="6"/>
    </row>
    <row r="20" spans="2:12" ht="13.5" thickBot="1">
      <c r="B20" s="86"/>
      <c r="C20" s="7" t="s">
        <v>173</v>
      </c>
      <c r="D20" s="7" t="s">
        <v>45</v>
      </c>
      <c r="E20" s="85">
        <v>0.04251045248765797</v>
      </c>
      <c r="F20" s="85">
        <v>0.041424718844334636</v>
      </c>
      <c r="G20" s="85">
        <v>0.04033296104986925</v>
      </c>
      <c r="H20" s="85">
        <v>0.03923400919005585</v>
      </c>
      <c r="I20" s="85">
        <v>0.03813851542664248</v>
      </c>
      <c r="J20" s="85">
        <v>0.03709043666958801</v>
      </c>
      <c r="K20" s="85">
        <v>0.03603197513709498</v>
      </c>
      <c r="L20" s="6"/>
    </row>
    <row r="21" spans="2:12" ht="13.5" thickBot="1">
      <c r="B21" s="86"/>
      <c r="C21" s="7" t="s">
        <v>50</v>
      </c>
      <c r="D21" s="7" t="s">
        <v>46</v>
      </c>
      <c r="E21" s="85">
        <v>0.04028307180047526</v>
      </c>
      <c r="F21" s="85">
        <v>0.03629306600875709</v>
      </c>
      <c r="G21" s="85">
        <v>0.03235559517699649</v>
      </c>
      <c r="H21" s="85">
        <v>0.02847416268037205</v>
      </c>
      <c r="I21" s="85">
        <v>0.02466059227887364</v>
      </c>
      <c r="J21" s="85">
        <v>0.020578770339880263</v>
      </c>
      <c r="K21" s="85">
        <v>0.016564127950634923</v>
      </c>
      <c r="L21" s="6"/>
    </row>
    <row r="22" spans="2:12" ht="13.5" thickBot="1">
      <c r="B22" s="86"/>
      <c r="C22" s="7" t="s">
        <v>50</v>
      </c>
      <c r="D22" s="7" t="s">
        <v>47</v>
      </c>
      <c r="E22" s="85">
        <v>0.037647127626316876</v>
      </c>
      <c r="F22" s="85">
        <v>0.03577746699198054</v>
      </c>
      <c r="G22" s="85">
        <v>0.03369486808592235</v>
      </c>
      <c r="H22" s="85">
        <v>0.03156158173479643</v>
      </c>
      <c r="I22" s="85">
        <v>0.02946159325342458</v>
      </c>
      <c r="J22" s="85">
        <v>0.02724902096483392</v>
      </c>
      <c r="K22" s="85">
        <v>0.02503400123590237</v>
      </c>
      <c r="L22" s="6"/>
    </row>
    <row r="23" spans="2:12" ht="13.5" thickBot="1">
      <c r="B23" s="86"/>
      <c r="C23" s="7" t="s">
        <v>50</v>
      </c>
      <c r="D23" s="7" t="s">
        <v>48</v>
      </c>
      <c r="E23" s="85">
        <v>0.03479212151909364</v>
      </c>
      <c r="F23" s="85">
        <v>0.044948945791793544</v>
      </c>
      <c r="G23" s="85">
        <v>0.055035688784646854</v>
      </c>
      <c r="H23" s="85">
        <v>0.0649419595130014</v>
      </c>
      <c r="I23" s="85">
        <v>0.07532099500260908</v>
      </c>
      <c r="J23" s="85">
        <v>0.08746992252881139</v>
      </c>
      <c r="K23" s="85">
        <v>0.09831226608768331</v>
      </c>
      <c r="L23" s="6"/>
    </row>
    <row r="24" spans="2:12" ht="13.5" thickBot="1">
      <c r="B24" s="86"/>
      <c r="C24" s="7" t="s">
        <v>50</v>
      </c>
      <c r="D24" s="7" t="s">
        <v>49</v>
      </c>
      <c r="E24" s="85">
        <v>0.01768278440936887</v>
      </c>
      <c r="F24" s="85">
        <v>0.017547976250084658</v>
      </c>
      <c r="G24" s="85">
        <v>0.017564739638616534</v>
      </c>
      <c r="H24" s="85">
        <v>0.01779087292464227</v>
      </c>
      <c r="I24" s="85">
        <v>0.018354918053667135</v>
      </c>
      <c r="J24" s="85">
        <v>0.019004122491835845</v>
      </c>
      <c r="K24" s="85">
        <v>0.019853433882420647</v>
      </c>
      <c r="L24" s="6"/>
    </row>
    <row r="25" spans="2:12" ht="13.5" thickBot="1">
      <c r="B25" s="86"/>
      <c r="C25" s="7" t="s">
        <v>50</v>
      </c>
      <c r="D25" s="7" t="s">
        <v>330</v>
      </c>
      <c r="E25" s="85">
        <v>0.0006016715473818562</v>
      </c>
      <c r="F25" s="85">
        <v>0.0005960869622450227</v>
      </c>
      <c r="G25" s="85">
        <v>0.002403298112350247</v>
      </c>
      <c r="H25" s="85">
        <v>0.004189213859460266</v>
      </c>
      <c r="I25" s="85">
        <v>0.0060177478094883465</v>
      </c>
      <c r="J25" s="85">
        <v>0.008581533553080717</v>
      </c>
      <c r="K25" s="85">
        <v>0.011856606726766887</v>
      </c>
      <c r="L25" s="6"/>
    </row>
    <row r="26" spans="2:12" ht="13.5" thickBot="1">
      <c r="B26" s="86"/>
      <c r="C26" s="7" t="s">
        <v>174</v>
      </c>
      <c r="D26" s="7" t="s">
        <v>45</v>
      </c>
      <c r="E26" s="85">
        <v>0.007664381179881941</v>
      </c>
      <c r="F26" s="85">
        <v>0.007604165562399003</v>
      </c>
      <c r="G26" s="85">
        <v>0.0075401979563395295</v>
      </c>
      <c r="H26" s="85">
        <v>0.007472056337080233</v>
      </c>
      <c r="I26" s="85">
        <v>0.00740158205418688</v>
      </c>
      <c r="J26" s="85">
        <v>0.007337348625887285</v>
      </c>
      <c r="K26" s="85">
        <v>0.007268079286419211</v>
      </c>
      <c r="L26" s="6"/>
    </row>
    <row r="27" spans="2:12" ht="13.5" thickBot="1">
      <c r="B27" s="86"/>
      <c r="C27" s="7" t="s">
        <v>172</v>
      </c>
      <c r="D27" s="7" t="s">
        <v>45</v>
      </c>
      <c r="E27" s="85">
        <v>0.0017088685787961183</v>
      </c>
      <c r="F27" s="85">
        <v>0.0020187494771562757</v>
      </c>
      <c r="G27" s="85">
        <v>0.0026552154247421124</v>
      </c>
      <c r="H27" s="85">
        <v>0.003441983437348138</v>
      </c>
      <c r="I27" s="85">
        <v>0.004703103194566024</v>
      </c>
      <c r="J27" s="85">
        <v>0.00594046026486571</v>
      </c>
      <c r="K27" s="85">
        <v>0.007147434477279617</v>
      </c>
      <c r="L27" s="6"/>
    </row>
    <row r="28" spans="2:12" ht="13.8" thickBot="1">
      <c r="B28" s="87"/>
      <c r="C28" s="88"/>
      <c r="D28" s="88"/>
      <c r="E28" s="89"/>
      <c r="F28" s="90"/>
      <c r="G28" s="90"/>
      <c r="H28" s="90"/>
      <c r="I28" s="90"/>
      <c r="J28" s="90"/>
      <c r="K28" s="90"/>
      <c r="L28" s="11"/>
    </row>
    <row r="29" spans="2:12" ht="14.25">
      <c r="B29" s="80"/>
      <c r="C29" s="80"/>
      <c r="D29" s="80"/>
      <c r="E29" s="80"/>
      <c r="F29" s="80"/>
      <c r="G29" s="80"/>
      <c r="H29" s="80"/>
      <c r="I29" s="80"/>
      <c r="J29" s="80"/>
      <c r="K29" s="80"/>
      <c r="L29" s="80"/>
    </row>
    <row r="30" spans="3:11" ht="14.25">
      <c r="C30" s="98"/>
      <c r="D30" s="98"/>
      <c r="E30" s="99"/>
      <c r="F30" s="100"/>
      <c r="G30" s="100"/>
      <c r="H30" s="100"/>
      <c r="I30" s="100"/>
      <c r="J30" s="100"/>
      <c r="K30" s="100"/>
    </row>
    <row r="31" ht="14.25">
      <c r="C31" s="101"/>
    </row>
    <row r="32" ht="14.25">
      <c r="C32" s="101"/>
    </row>
    <row r="33" ht="14.25">
      <c r="C33" s="101"/>
    </row>
    <row r="34" ht="14.25">
      <c r="C34" s="101"/>
    </row>
    <row r="35" ht="14.25">
      <c r="C35" s="101"/>
    </row>
    <row r="36" spans="3:12" ht="14.25">
      <c r="C36" s="101"/>
      <c r="L36" s="91"/>
    </row>
    <row r="37" spans="3:11" ht="14.25">
      <c r="C37" s="101"/>
      <c r="D37" s="101"/>
      <c r="E37" s="102"/>
      <c r="F37" s="102"/>
      <c r="G37" s="102"/>
      <c r="H37" s="102"/>
      <c r="I37" s="102"/>
      <c r="J37" s="102"/>
      <c r="K37" s="102"/>
    </row>
    <row r="38" spans="3:11" ht="14.25">
      <c r="C38" s="101"/>
      <c r="D38" s="101"/>
      <c r="E38" s="102"/>
      <c r="F38" s="102"/>
      <c r="G38" s="102"/>
      <c r="H38" s="102"/>
      <c r="I38" s="102"/>
      <c r="J38" s="102"/>
      <c r="K38" s="102"/>
    </row>
  </sheetData>
  <mergeCells count="3">
    <mergeCell ref="E3:K3"/>
    <mergeCell ref="E4:K4"/>
    <mergeCell ref="E6:K6"/>
  </mergeCells>
  <hyperlinks>
    <hyperlink ref="C1" location="TOC!A1" display="Back to Table of Contents"/>
  </hyperlink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AI38"/>
  <sheetViews>
    <sheetView showGridLines="0" workbookViewId="0" topLeftCell="A1"/>
  </sheetViews>
  <sheetFormatPr defaultColWidth="8.625" defaultRowHeight="14.25"/>
  <cols>
    <col min="1" max="2" width="2.625" style="76" customWidth="1"/>
    <col min="3" max="5" width="12.50390625" style="76" customWidth="1"/>
    <col min="6" max="11" width="8.625" style="76" customWidth="1"/>
    <col min="12" max="12" width="2.625" style="76" customWidth="1"/>
    <col min="13" max="16384" width="8.625" style="76" customWidth="1"/>
  </cols>
  <sheetData>
    <row r="1" ht="13.8" thickBot="1">
      <c r="C1" s="197" t="s">
        <v>241</v>
      </c>
    </row>
    <row r="2" spans="2:15" ht="14.25">
      <c r="B2" s="2"/>
      <c r="C2" s="3"/>
      <c r="D2" s="3"/>
      <c r="E2" s="3"/>
      <c r="F2" s="3"/>
      <c r="G2" s="3"/>
      <c r="H2" s="3"/>
      <c r="I2" s="3"/>
      <c r="J2" s="3"/>
      <c r="K2" s="3"/>
      <c r="L2" s="4"/>
      <c r="N2" s="92" t="s">
        <v>301</v>
      </c>
      <c r="O2" s="103"/>
    </row>
    <row r="3" spans="2:15" ht="12.75" customHeight="1">
      <c r="B3" s="5"/>
      <c r="C3" s="65"/>
      <c r="D3" s="165"/>
      <c r="E3" s="304" t="s">
        <v>325</v>
      </c>
      <c r="F3" s="304"/>
      <c r="G3" s="304"/>
      <c r="H3" s="304"/>
      <c r="I3" s="304"/>
      <c r="J3" s="304"/>
      <c r="K3" s="304"/>
      <c r="L3" s="78"/>
      <c r="N3" s="104" t="s">
        <v>68</v>
      </c>
      <c r="O3" s="105"/>
    </row>
    <row r="4" spans="2:12" ht="12.75">
      <c r="B4" s="5"/>
      <c r="C4" s="65"/>
      <c r="D4" s="162"/>
      <c r="E4" s="292" t="s">
        <v>175</v>
      </c>
      <c r="F4" s="292"/>
      <c r="G4" s="292"/>
      <c r="H4" s="292"/>
      <c r="I4" s="292"/>
      <c r="J4" s="292"/>
      <c r="K4" s="292"/>
      <c r="L4" s="78"/>
    </row>
    <row r="5" spans="2:12" ht="12.75">
      <c r="B5" s="5"/>
      <c r="C5" s="65"/>
      <c r="D5" s="65"/>
      <c r="E5" s="65"/>
      <c r="F5" s="65"/>
      <c r="G5" s="153"/>
      <c r="H5" s="153"/>
      <c r="I5" s="153"/>
      <c r="J5" s="153"/>
      <c r="K5" s="153"/>
      <c r="L5" s="78"/>
    </row>
    <row r="6" spans="2:28" ht="32.25" customHeight="1">
      <c r="B6" s="5"/>
      <c r="C6" s="65"/>
      <c r="D6" s="164"/>
      <c r="E6" s="305" t="s">
        <v>218</v>
      </c>
      <c r="F6" s="305"/>
      <c r="G6" s="305"/>
      <c r="H6" s="305"/>
      <c r="I6" s="305"/>
      <c r="J6" s="305"/>
      <c r="K6" s="305"/>
      <c r="L6" s="78"/>
      <c r="AB6" s="80" t="s">
        <v>270</v>
      </c>
    </row>
    <row r="7" spans="2:35" ht="12.75">
      <c r="B7" s="5"/>
      <c r="C7" s="65"/>
      <c r="D7" s="106"/>
      <c r="E7" s="303"/>
      <c r="F7" s="303"/>
      <c r="G7" s="303"/>
      <c r="H7" s="303"/>
      <c r="I7" s="303"/>
      <c r="J7" s="303"/>
      <c r="K7" s="303"/>
      <c r="L7" s="78"/>
      <c r="AB7" s="94" t="s">
        <v>17</v>
      </c>
      <c r="AC7" s="94">
        <v>2015</v>
      </c>
      <c r="AD7" s="94">
        <v>2016</v>
      </c>
      <c r="AE7" s="94">
        <v>2017</v>
      </c>
      <c r="AF7" s="94">
        <v>2018</v>
      </c>
      <c r="AG7" s="94">
        <v>2019</v>
      </c>
      <c r="AH7" s="94">
        <v>2020</v>
      </c>
      <c r="AI7" s="94">
        <v>2021</v>
      </c>
    </row>
    <row r="8" spans="2:35" ht="12.75">
      <c r="B8" s="5"/>
      <c r="C8" s="65"/>
      <c r="D8" s="65"/>
      <c r="E8" s="65"/>
      <c r="F8" s="65"/>
      <c r="G8" s="7"/>
      <c r="H8" s="7"/>
      <c r="I8" s="7"/>
      <c r="J8" s="7"/>
      <c r="K8" s="7"/>
      <c r="L8" s="78"/>
      <c r="AB8" s="94" t="s">
        <v>110</v>
      </c>
      <c r="AC8" s="107">
        <f>E23</f>
        <v>964.5987983681161</v>
      </c>
      <c r="AD8" s="107">
        <f aca="true" t="shared" si="0" ref="AD8:AI8">F23</f>
        <v>955.0035143606607</v>
      </c>
      <c r="AE8" s="107">
        <f t="shared" si="0"/>
        <v>939.1748748144541</v>
      </c>
      <c r="AF8" s="107">
        <f t="shared" si="0"/>
        <v>914.0742176068982</v>
      </c>
      <c r="AG8" s="107">
        <f t="shared" si="0"/>
        <v>886.1514741507615</v>
      </c>
      <c r="AH8" s="107">
        <f t="shared" si="0"/>
        <v>838.5104687027618</v>
      </c>
      <c r="AI8" s="107">
        <f t="shared" si="0"/>
        <v>793.9249990161347</v>
      </c>
    </row>
    <row r="9" spans="2:35" ht="13.5" thickBot="1">
      <c r="B9" s="5"/>
      <c r="C9" s="8" t="s">
        <v>37</v>
      </c>
      <c r="D9" s="8" t="s">
        <v>38</v>
      </c>
      <c r="E9" s="8">
        <v>2015</v>
      </c>
      <c r="F9" s="8">
        <v>2016</v>
      </c>
      <c r="G9" s="8">
        <v>2017</v>
      </c>
      <c r="H9" s="8">
        <v>2018</v>
      </c>
      <c r="I9" s="8">
        <v>2019</v>
      </c>
      <c r="J9" s="8">
        <v>2020</v>
      </c>
      <c r="K9" s="8">
        <v>2021</v>
      </c>
      <c r="L9" s="78"/>
      <c r="M9" s="96"/>
      <c r="N9" s="96"/>
      <c r="AB9" s="94" t="s">
        <v>170</v>
      </c>
      <c r="AC9" s="107">
        <f>E21</f>
        <v>432.91958854670224</v>
      </c>
      <c r="AD9" s="107">
        <f aca="true" t="shared" si="1" ref="AD9:AI9">F21</f>
        <v>409.06421381195565</v>
      </c>
      <c r="AE9" s="107">
        <f t="shared" si="1"/>
        <v>384.67147063855367</v>
      </c>
      <c r="AF9" s="107">
        <f t="shared" si="1"/>
        <v>359.70861675436913</v>
      </c>
      <c r="AG9" s="107">
        <f t="shared" si="1"/>
        <v>334.1935912966209</v>
      </c>
      <c r="AH9" s="107">
        <f t="shared" si="1"/>
        <v>308.1196731609965</v>
      </c>
      <c r="AI9" s="107">
        <f t="shared" si="1"/>
        <v>281.3390801380855</v>
      </c>
    </row>
    <row r="10" spans="2:35" ht="13.5" thickBot="1">
      <c r="B10" s="5"/>
      <c r="C10" s="7" t="s">
        <v>10</v>
      </c>
      <c r="D10" s="7" t="s">
        <v>166</v>
      </c>
      <c r="E10" s="108">
        <v>8.008753521132554</v>
      </c>
      <c r="F10" s="108">
        <v>9.177446334818653</v>
      </c>
      <c r="G10" s="108">
        <v>10.667765946312755</v>
      </c>
      <c r="H10" s="108">
        <v>12.385243317735151</v>
      </c>
      <c r="I10" s="108">
        <v>14.088740736888127</v>
      </c>
      <c r="J10" s="108">
        <v>16.098420164099466</v>
      </c>
      <c r="K10" s="108">
        <v>18.077101577688843</v>
      </c>
      <c r="L10" s="78"/>
      <c r="AB10" s="94" t="s">
        <v>50</v>
      </c>
      <c r="AC10" s="107">
        <f>SUM(E14:E20)</f>
        <v>557.6330331272418</v>
      </c>
      <c r="AD10" s="107">
        <f aca="true" t="shared" si="2" ref="AD10:AI10">SUM(F14:F20)</f>
        <v>584.9317509069642</v>
      </c>
      <c r="AE10" s="107">
        <f t="shared" si="2"/>
        <v>614.9003544693315</v>
      </c>
      <c r="AF10" s="107">
        <f t="shared" si="2"/>
        <v>645.6608096719272</v>
      </c>
      <c r="AG10" s="107">
        <f t="shared" si="2"/>
        <v>681.1003172061722</v>
      </c>
      <c r="AH10" s="107">
        <f t="shared" si="2"/>
        <v>727.1321452171926</v>
      </c>
      <c r="AI10" s="107">
        <f t="shared" si="2"/>
        <v>771.2593566402358</v>
      </c>
    </row>
    <row r="11" spans="2:35" ht="13.5" thickBot="1">
      <c r="B11" s="5"/>
      <c r="C11" s="7" t="s">
        <v>10</v>
      </c>
      <c r="D11" s="7" t="s">
        <v>167</v>
      </c>
      <c r="E11" s="108">
        <v>102.70064849228072</v>
      </c>
      <c r="F11" s="108">
        <v>117.50632289756025</v>
      </c>
      <c r="G11" s="108">
        <v>136.353202654403</v>
      </c>
      <c r="H11" s="108">
        <v>158.0677313829447</v>
      </c>
      <c r="I11" s="108">
        <v>179.59753278600712</v>
      </c>
      <c r="J11" s="108">
        <v>205.0091914210695</v>
      </c>
      <c r="K11" s="108">
        <v>229.99480246485373</v>
      </c>
      <c r="L11" s="78"/>
      <c r="AB11" s="94" t="s">
        <v>171</v>
      </c>
      <c r="AC11" s="107">
        <f>E22</f>
        <v>132.35770429589914</v>
      </c>
      <c r="AD11" s="107">
        <f aca="true" t="shared" si="3" ref="AD11:AI11">F22</f>
        <v>133.32696204241736</v>
      </c>
      <c r="AE11" s="107">
        <f t="shared" si="3"/>
        <v>134.23795957646786</v>
      </c>
      <c r="AF11" s="107">
        <f t="shared" si="3"/>
        <v>135.9696260437778</v>
      </c>
      <c r="AG11" s="107">
        <f t="shared" si="3"/>
        <v>137.8517814679213</v>
      </c>
      <c r="AH11" s="107">
        <f t="shared" si="3"/>
        <v>140.36397989022686</v>
      </c>
      <c r="AI11" s="107">
        <f t="shared" si="3"/>
        <v>142.65655369323406</v>
      </c>
    </row>
    <row r="12" spans="2:35" ht="13.5" thickBot="1">
      <c r="B12" s="5"/>
      <c r="C12" s="7" t="s">
        <v>10</v>
      </c>
      <c r="D12" s="7" t="s">
        <v>168</v>
      </c>
      <c r="E12" s="108">
        <v>26.45184488325864</v>
      </c>
      <c r="F12" s="108">
        <v>30.20047681905425</v>
      </c>
      <c r="G12" s="108">
        <v>34.967736622931604</v>
      </c>
      <c r="H12" s="108">
        <v>40.46847363595443</v>
      </c>
      <c r="I12" s="108">
        <v>45.92859835104098</v>
      </c>
      <c r="J12" s="108">
        <v>52.39551039651164</v>
      </c>
      <c r="K12" s="108">
        <v>58.750087433388515</v>
      </c>
      <c r="L12" s="78"/>
      <c r="AB12" s="94" t="s">
        <v>10</v>
      </c>
      <c r="AC12" s="107">
        <f>SUM(E10:E12)</f>
        <v>137.1612468966719</v>
      </c>
      <c r="AD12" s="107">
        <f aca="true" t="shared" si="4" ref="AD12:AI12">SUM(F10:F12)</f>
        <v>156.88424605143317</v>
      </c>
      <c r="AE12" s="107">
        <f t="shared" si="4"/>
        <v>181.98870522364734</v>
      </c>
      <c r="AF12" s="107">
        <f t="shared" si="4"/>
        <v>210.92144833663428</v>
      </c>
      <c r="AG12" s="107">
        <f t="shared" si="4"/>
        <v>239.61487187393624</v>
      </c>
      <c r="AH12" s="107">
        <f t="shared" si="4"/>
        <v>273.5031219816806</v>
      </c>
      <c r="AI12" s="107">
        <f t="shared" si="4"/>
        <v>306.8219914759311</v>
      </c>
    </row>
    <row r="13" spans="2:35" ht="13.5" thickBot="1">
      <c r="B13" s="5"/>
      <c r="C13" s="7" t="s">
        <v>7</v>
      </c>
      <c r="D13" s="7" t="s">
        <v>45</v>
      </c>
      <c r="E13" s="108">
        <v>16.023779443025393</v>
      </c>
      <c r="F13" s="108">
        <v>15.249663976623909</v>
      </c>
      <c r="G13" s="108">
        <v>15.796403317655612</v>
      </c>
      <c r="H13" s="108">
        <v>16.341517531084047</v>
      </c>
      <c r="I13" s="108">
        <v>16.877578041326952</v>
      </c>
      <c r="J13" s="108">
        <v>17.43526896604307</v>
      </c>
      <c r="K13" s="108">
        <v>17.964895251723483</v>
      </c>
      <c r="L13" s="78"/>
      <c r="AB13" s="94" t="s">
        <v>8</v>
      </c>
      <c r="AC13" s="107">
        <f>E24+E13</f>
        <v>22.489776132510908</v>
      </c>
      <c r="AD13" s="107">
        <f aca="true" t="shared" si="5" ref="AD13:AI13">F24+F13</f>
        <v>21.616345425446724</v>
      </c>
      <c r="AE13" s="107">
        <f t="shared" si="5"/>
        <v>22.904111696069027</v>
      </c>
      <c r="AF13" s="107">
        <f t="shared" si="5"/>
        <v>24.179988331888346</v>
      </c>
      <c r="AG13" s="107">
        <f t="shared" si="5"/>
        <v>25.373479604110464</v>
      </c>
      <c r="AH13" s="107">
        <f t="shared" si="5"/>
        <v>26.783168631246756</v>
      </c>
      <c r="AI13" s="107">
        <f t="shared" si="5"/>
        <v>27.929847228728676</v>
      </c>
    </row>
    <row r="14" spans="2:12" ht="13.5" thickBot="1">
      <c r="B14" s="5"/>
      <c r="C14" s="7" t="s">
        <v>50</v>
      </c>
      <c r="D14" s="7" t="s">
        <v>39</v>
      </c>
      <c r="E14" s="108">
        <v>199.39494838147937</v>
      </c>
      <c r="F14" s="108">
        <v>186.9525085059347</v>
      </c>
      <c r="G14" s="108">
        <v>174.57137445548952</v>
      </c>
      <c r="H14" s="108">
        <v>162.3016751679992</v>
      </c>
      <c r="I14" s="108">
        <v>150.02125945993873</v>
      </c>
      <c r="J14" s="108">
        <v>136.51846124718412</v>
      </c>
      <c r="K14" s="108">
        <v>122.85110294555031</v>
      </c>
      <c r="L14" s="78"/>
    </row>
    <row r="15" spans="2:12" ht="13.5" thickBot="1">
      <c r="B15" s="5"/>
      <c r="C15" s="7" t="s">
        <v>50</v>
      </c>
      <c r="D15" s="7" t="s">
        <v>40</v>
      </c>
      <c r="E15" s="108">
        <v>88.40320179607431</v>
      </c>
      <c r="F15" s="108">
        <v>84.6306386283786</v>
      </c>
      <c r="G15" s="108">
        <v>80.09520658150699</v>
      </c>
      <c r="H15" s="108">
        <v>75.27300759889035</v>
      </c>
      <c r="I15" s="108">
        <v>70.47286724636638</v>
      </c>
      <c r="J15" s="108">
        <v>65.13997635108372</v>
      </c>
      <c r="K15" s="108">
        <v>59.75955549949287</v>
      </c>
      <c r="L15" s="78"/>
    </row>
    <row r="16" spans="2:12" ht="13.5" thickBot="1">
      <c r="B16" s="5"/>
      <c r="C16" s="7" t="s">
        <v>50</v>
      </c>
      <c r="D16" s="7" t="s">
        <v>41</v>
      </c>
      <c r="E16" s="108">
        <v>98.81686912169786</v>
      </c>
      <c r="F16" s="108">
        <v>119.52989888551696</v>
      </c>
      <c r="G16" s="108">
        <v>138.30855051725013</v>
      </c>
      <c r="H16" s="108">
        <v>154.62670754328624</v>
      </c>
      <c r="I16" s="108">
        <v>169.4908427490071</v>
      </c>
      <c r="J16" s="108">
        <v>186.80047908500865</v>
      </c>
      <c r="K16" s="108">
        <v>199.17022508060234</v>
      </c>
      <c r="L16" s="78"/>
    </row>
    <row r="17" spans="2:12" ht="13.5" thickBot="1">
      <c r="B17" s="5"/>
      <c r="C17" s="7" t="s">
        <v>50</v>
      </c>
      <c r="D17" s="7" t="s">
        <v>42</v>
      </c>
      <c r="E17" s="108">
        <v>67.85733621819952</v>
      </c>
      <c r="F17" s="108">
        <v>85.28841383089133</v>
      </c>
      <c r="G17" s="108">
        <v>100.8482289562024</v>
      </c>
      <c r="H17" s="108">
        <v>118.84902931160306</v>
      </c>
      <c r="I17" s="108">
        <v>141.26399802566453</v>
      </c>
      <c r="J17" s="108">
        <v>169.84191911398278</v>
      </c>
      <c r="K17" s="108">
        <v>198.23071187343731</v>
      </c>
      <c r="L17" s="78"/>
    </row>
    <row r="18" spans="2:12" ht="13.5" thickBot="1">
      <c r="B18" s="86"/>
      <c r="C18" s="7" t="s">
        <v>50</v>
      </c>
      <c r="D18" s="7" t="s">
        <v>43</v>
      </c>
      <c r="E18" s="108">
        <v>92.58609053802574</v>
      </c>
      <c r="F18" s="108">
        <v>97.56003394058612</v>
      </c>
      <c r="G18" s="108">
        <v>102.61847151342515</v>
      </c>
      <c r="H18" s="108">
        <v>108.58114207973756</v>
      </c>
      <c r="I18" s="108">
        <v>115.99222005763889</v>
      </c>
      <c r="J18" s="108">
        <v>123.9217350880925</v>
      </c>
      <c r="K18" s="108">
        <v>132.27342892984817</v>
      </c>
      <c r="L18" s="6"/>
    </row>
    <row r="19" spans="2:12" ht="13.5" thickBot="1">
      <c r="B19" s="86"/>
      <c r="C19" s="7" t="s">
        <v>50</v>
      </c>
      <c r="D19" s="7" t="s">
        <v>169</v>
      </c>
      <c r="E19" s="108">
        <v>8.565120767692694</v>
      </c>
      <c r="F19" s="108">
        <v>8.96403185454221</v>
      </c>
      <c r="G19" s="108">
        <v>9.261083195829626</v>
      </c>
      <c r="H19" s="108">
        <v>9.598843289894424</v>
      </c>
      <c r="I19" s="108">
        <v>9.873453556617342</v>
      </c>
      <c r="J19" s="108">
        <v>10.057889817845988</v>
      </c>
      <c r="K19" s="108">
        <v>10.185909539168193</v>
      </c>
      <c r="L19" s="6"/>
    </row>
    <row r="20" spans="2:12" ht="13.5" thickBot="1">
      <c r="B20" s="86"/>
      <c r="C20" s="7" t="s">
        <v>50</v>
      </c>
      <c r="D20" s="7" t="s">
        <v>330</v>
      </c>
      <c r="E20" s="108">
        <v>2.009466304072258</v>
      </c>
      <c r="F20" s="108">
        <v>2.0062252611143063</v>
      </c>
      <c r="G20" s="108">
        <v>9.197439249627779</v>
      </c>
      <c r="H20" s="108">
        <v>16.430404680516297</v>
      </c>
      <c r="I20" s="108">
        <v>23.98567611093926</v>
      </c>
      <c r="J20" s="108">
        <v>34.85168451399491</v>
      </c>
      <c r="K20" s="108">
        <v>48.788422772136634</v>
      </c>
      <c r="L20" s="6"/>
    </row>
    <row r="21" spans="2:12" ht="13.5" thickBot="1">
      <c r="B21" s="86"/>
      <c r="C21" s="7" t="s">
        <v>170</v>
      </c>
      <c r="D21" s="7" t="s">
        <v>45</v>
      </c>
      <c r="E21" s="108">
        <v>432.91958854670224</v>
      </c>
      <c r="F21" s="108">
        <v>409.06421381195565</v>
      </c>
      <c r="G21" s="108">
        <v>384.67147063855367</v>
      </c>
      <c r="H21" s="108">
        <v>359.70861675436913</v>
      </c>
      <c r="I21" s="108">
        <v>334.1935912966209</v>
      </c>
      <c r="J21" s="108">
        <v>308.1196731609965</v>
      </c>
      <c r="K21" s="108">
        <v>281.3390801380855</v>
      </c>
      <c r="L21" s="6"/>
    </row>
    <row r="22" spans="2:12" ht="13.5" thickBot="1">
      <c r="B22" s="86"/>
      <c r="C22" s="7" t="s">
        <v>171</v>
      </c>
      <c r="D22" s="7" t="s">
        <v>45</v>
      </c>
      <c r="E22" s="108">
        <v>132.35770429589914</v>
      </c>
      <c r="F22" s="108">
        <v>133.32696204241736</v>
      </c>
      <c r="G22" s="108">
        <v>134.23795957646786</v>
      </c>
      <c r="H22" s="108">
        <v>135.9696260437778</v>
      </c>
      <c r="I22" s="108">
        <v>137.8517814679213</v>
      </c>
      <c r="J22" s="108">
        <v>140.36397989022686</v>
      </c>
      <c r="K22" s="108">
        <v>142.65655369323406</v>
      </c>
      <c r="L22" s="6"/>
    </row>
    <row r="23" spans="2:12" ht="13.5" thickBot="1">
      <c r="B23" s="86"/>
      <c r="C23" s="7" t="s">
        <v>110</v>
      </c>
      <c r="D23" s="7" t="s">
        <v>45</v>
      </c>
      <c r="E23" s="108">
        <v>964.5987983681161</v>
      </c>
      <c r="F23" s="108">
        <v>955.0035143606607</v>
      </c>
      <c r="G23" s="108">
        <v>939.1748748144541</v>
      </c>
      <c r="H23" s="108">
        <v>914.0742176068982</v>
      </c>
      <c r="I23" s="108">
        <v>886.1514741507615</v>
      </c>
      <c r="J23" s="108">
        <v>838.5104687027618</v>
      </c>
      <c r="K23" s="108">
        <v>793.9249990161347</v>
      </c>
      <c r="L23" s="6"/>
    </row>
    <row r="24" spans="2:12" ht="13.5" thickBot="1">
      <c r="B24" s="86"/>
      <c r="C24" s="7" t="s">
        <v>172</v>
      </c>
      <c r="D24" s="7" t="s">
        <v>45</v>
      </c>
      <c r="E24" s="108">
        <v>6.4659966894855145</v>
      </c>
      <c r="F24" s="108">
        <v>6.366681448822813</v>
      </c>
      <c r="G24" s="108">
        <v>7.107708378413416</v>
      </c>
      <c r="H24" s="108">
        <v>7.8384708008042985</v>
      </c>
      <c r="I24" s="108">
        <v>8.495901562783512</v>
      </c>
      <c r="J24" s="108">
        <v>9.347899665203688</v>
      </c>
      <c r="K24" s="108">
        <v>9.96495197700519</v>
      </c>
      <c r="L24" s="6"/>
    </row>
    <row r="25" spans="2:12" ht="13.5" thickBot="1">
      <c r="B25" s="87"/>
      <c r="C25" s="88"/>
      <c r="D25" s="88"/>
      <c r="E25" s="88"/>
      <c r="F25" s="109"/>
      <c r="G25" s="109"/>
      <c r="H25" s="109"/>
      <c r="I25" s="109"/>
      <c r="J25" s="109"/>
      <c r="K25" s="109"/>
      <c r="L25" s="11"/>
    </row>
    <row r="26" spans="3:11" ht="14.25">
      <c r="C26" s="79"/>
      <c r="D26" s="79"/>
      <c r="E26" s="79"/>
      <c r="F26" s="91"/>
      <c r="G26" s="91"/>
      <c r="H26" s="91"/>
      <c r="I26" s="91"/>
      <c r="J26" s="91"/>
      <c r="K26" s="91"/>
    </row>
    <row r="30" spans="3:13" ht="14.25">
      <c r="C30" s="94"/>
      <c r="L30" s="94"/>
      <c r="M30" s="94"/>
    </row>
    <row r="31" spans="3:13" ht="14.25">
      <c r="C31" s="94"/>
      <c r="L31" s="94"/>
      <c r="M31" s="94"/>
    </row>
    <row r="32" spans="3:13" ht="14.25">
      <c r="C32" s="94"/>
      <c r="L32" s="94"/>
      <c r="M32" s="94"/>
    </row>
    <row r="33" spans="3:13" ht="14.25">
      <c r="C33" s="94"/>
      <c r="L33" s="94"/>
      <c r="M33" s="94"/>
    </row>
    <row r="34" spans="3:13" ht="14.25">
      <c r="C34" s="94"/>
      <c r="L34" s="94"/>
      <c r="M34" s="94"/>
    </row>
    <row r="35" spans="3:13" ht="14.25">
      <c r="C35" s="94"/>
      <c r="L35" s="94"/>
      <c r="M35" s="94"/>
    </row>
    <row r="36" spans="3:13" ht="14.25">
      <c r="C36" s="94"/>
      <c r="L36" s="94"/>
      <c r="M36" s="94"/>
    </row>
    <row r="37" spans="3:13" ht="14.25">
      <c r="C37" s="94"/>
      <c r="D37" s="94"/>
      <c r="E37" s="107"/>
      <c r="F37" s="107"/>
      <c r="G37" s="107"/>
      <c r="H37" s="107"/>
      <c r="I37" s="107"/>
      <c r="J37" s="107"/>
      <c r="K37" s="107"/>
      <c r="L37" s="94"/>
      <c r="M37" s="94"/>
    </row>
    <row r="38" spans="3:13" ht="14.25">
      <c r="C38" s="94"/>
      <c r="D38" s="94"/>
      <c r="E38" s="94"/>
      <c r="F38" s="94"/>
      <c r="G38" s="94"/>
      <c r="H38" s="94"/>
      <c r="I38" s="94"/>
      <c r="J38" s="94"/>
      <c r="K38" s="94"/>
      <c r="L38" s="94"/>
      <c r="M38" s="94"/>
    </row>
  </sheetData>
  <mergeCells count="4">
    <mergeCell ref="E7:K7"/>
    <mergeCell ref="E3:K3"/>
    <mergeCell ref="E4:K4"/>
    <mergeCell ref="E6:K6"/>
  </mergeCells>
  <hyperlinks>
    <hyperlink ref="C1" location="TOC!A1" display="Back to Table of Contents"/>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Navigant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fschaefer@cadeogroup.com</dc:creator>
  <cp:keywords/>
  <dc:description/>
  <cp:lastModifiedBy>Joan Wang</cp:lastModifiedBy>
  <cp:lastPrinted>2019-04-18T23:07:20Z</cp:lastPrinted>
  <dcterms:created xsi:type="dcterms:W3CDTF">2016-08-05T21:09:07Z</dcterms:created>
  <dcterms:modified xsi:type="dcterms:W3CDTF">2022-07-18T17:26:39Z</dcterms:modified>
  <cp:category/>
  <cp:version/>
  <cp:contentType/>
  <cp:contentStatus/>
</cp:coreProperties>
</file>